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ily Dashboard" sheetId="1" state="visible" r:id="rId3"/>
    <sheet name="Portfolio Register" sheetId="2" state="visible" r:id="rId4"/>
    <sheet name="Priority Actions" sheetId="3" state="visible" r:id="rId5"/>
    <sheet name="AGM Monthly Planner" sheetId="4" state="visible" r:id="rId6"/>
    <sheet name="Quick Guide" sheetId="5" state="visible" r:id="rId7"/>
    <sheet name="Defects Warranty Register" sheetId="6" state="visible" r:id="rId8"/>
    <sheet name="Manager Input Map" sheetId="7" state="visible" r:id="rId9"/>
    <sheet name="Dashboard Alerts" sheetId="8" state="visible" r:id="rId10"/>
    <sheet name="Building Managers" sheetId="9" state="visible" r:id="rId11"/>
  </sheets>
  <definedNames>
    <definedName function="false" hidden="true" localSheetId="8" name="_xlnm._FilterDatabase" vbProcedure="false">'Building Managers'!$A$4:$G$104</definedName>
  </definedNames>
  <calcPr iterateCount="100" refMode="A1" iterate="false" iterateDelta="0.001" calcMode="auto" fullCalcOnLoad="1" forceFullCalc="1"/>
  <extLst>
    <ext xmlns:loext="http://schemas.libreoffice.org/" uri="{7626C862-2A13-11E5-B345-FEFF819CDC9F}">
      <loext:extCalcPr stringRefSyntax="CalcA1ExcelA1"/>
    </ext>
  </extLst>
</workbook>
</file>

<file path=xl/sharedStrings.xml><?xml version="1.0" encoding="utf-8"?>
<sst xmlns="http://schemas.openxmlformats.org/spreadsheetml/2006/main" count="457" uniqueCount="261">
  <si>
    <t xml:space="preserve">DAILY NSW STRATA PORTFOLIO DASHBOARD – TEMPLATE</t>
  </si>
  <si>
    <t xml:space="preserve">Click any highlighted alert number to view the matching buildings. Open Priority Actions to manage the required work.</t>
  </si>
  <si>
    <t xml:space="preserve">As at:</t>
  </si>
  <si>
    <t xml:space="preserve">PORTFOLIO</t>
  </si>
  <si>
    <t xml:space="preserve">RESULT</t>
  </si>
  <si>
    <t xml:space="preserve">AUDITOR – YES</t>
  </si>
  <si>
    <t xml:space="preserve">CRITICAL / MISSING</t>
  </si>
  <si>
    <t xml:space="preserve">COUNT</t>
  </si>
  <si>
    <t xml:space="preserve">COMING UP</t>
  </si>
  <si>
    <t xml:space="preserve">Active schemes entered</t>
  </si>
  <si>
    <t xml:space="preserve">SMAA expired</t>
  </si>
  <si>
    <t xml:space="preserve">SMAA due within 180 days</t>
  </si>
  <si>
    <t xml:space="preserve">Total lots managed</t>
  </si>
  <si>
    <t xml:space="preserve">AFSS overdue</t>
  </si>
  <si>
    <t xml:space="preserve">AFSS due within 90 days</t>
  </si>
  <si>
    <t xml:space="preserve">Missing SMAA expiry inputs</t>
  </si>
  <si>
    <t xml:space="preserve">Insurance overdue</t>
  </si>
  <si>
    <t xml:space="preserve">Insurance due within 180 days</t>
  </si>
  <si>
    <t xml:space="preserve">Missing compliance due dates</t>
  </si>
  <si>
    <t xml:space="preserve">Lift overdue</t>
  </si>
  <si>
    <t xml:space="preserve">Lift due within 90 days</t>
  </si>
  <si>
    <t xml:space="preserve">Missing OC / completion dates</t>
  </si>
  <si>
    <t xml:space="preserve">Missing financial year end</t>
  </si>
  <si>
    <t xml:space="preserve">AGM windows active this month</t>
  </si>
  <si>
    <t xml:space="preserve">Buildings within defect warranty</t>
  </si>
  <si>
    <t xml:space="preserve">Defect warranty deadlines expired</t>
  </si>
  <si>
    <t xml:space="preserve">Defect deadlines within 12 months</t>
  </si>
  <si>
    <t xml:space="preserve">DAILY REVIEW ORDER</t>
  </si>
  <si>
    <t xml:space="preserve">1</t>
  </si>
  <si>
    <t xml:space="preserve">RED</t>
  </si>
  <si>
    <t xml:space="preserve">Overdue or expired</t>
  </si>
  <si>
    <t xml:space="preserve">Open Priority Actions and deal with these items first.</t>
  </si>
  <si>
    <t xml:space="preserve">2</t>
  </si>
  <si>
    <t xml:space="preserve">GREY</t>
  </si>
  <si>
    <t xml:space="preserve">Missing information</t>
  </si>
  <si>
    <t xml:space="preserve">Complete missing dates so the item can be monitored correctly.</t>
  </si>
  <si>
    <t xml:space="preserve">3</t>
  </si>
  <si>
    <t xml:space="preserve">AMBER</t>
  </si>
  <si>
    <t xml:space="preserve">Approaching deadline</t>
  </si>
  <si>
    <t xml:space="preserve">Confirm the next action and action due date are recorded.</t>
  </si>
  <si>
    <t xml:space="preserve">4</t>
  </si>
  <si>
    <t xml:space="preserve">GREEN</t>
  </si>
  <si>
    <t xml:space="preserve">Current or completed</t>
  </si>
  <si>
    <t xml:space="preserve">No immediate action. Continue normal monitoring.</t>
  </si>
  <si>
    <t xml:space="preserve">BLUE = manager input. GREEN = automatic. General action target dates are entered in Portfolio Register column W; defect review dates calculate automatically from the confirmed OC / completion date entered in column Z.</t>
  </si>
  <si>
    <t xml:space="preserve">NSW STRATA DAILY PORTFOLIO REGISTER – MANAGER TEMPLATE</t>
  </si>
  <si>
    <t xml:space="preserve">BLUE = manager enters or updates this information. GREEN = automatic calculation; do not type over it. For general actions, enter the manager's chosen target date in column W. For defects, enter only the confirmed OC / completion date in column Z.</t>
  </si>
  <si>
    <t xml:space="preserve">MANAGER INPUT – SCHEME DETAILS</t>
  </si>
  <si>
    <t xml:space="preserve">MANAGER INPUT</t>
  </si>
  <si>
    <t xml:space="preserve">AUTOMATIC</t>
  </si>
  <si>
    <t xml:space="preserve">MANAGER INPUT – ACTIONS</t>
  </si>
  <si>
    <t xml:space="preserve">AUTOMATIC DEFECT WARRANTY CALCULATIONS – DO NOT TYPE</t>
  </si>
  <si>
    <t xml:space="preserve">MANAGER UPDATE</t>
  </si>
  <si>
    <t xml:space="preserve">MANAGER INPUT – AUDITOR</t>
  </si>
  <si>
    <t xml:space="preserve">SP / DP</t>
  </si>
  <si>
    <t xml:space="preserve">Property Address</t>
  </si>
  <si>
    <t xml:space="preserve">No. of Lots</t>
  </si>
  <si>
    <t xml:space="preserve">ENTER SMAA Signed Date</t>
  </si>
  <si>
    <t xml:space="preserve">ENTER SMAA Term (Years)</t>
  </si>
  <si>
    <t xml:space="preserve">SMAA Expiry Date (Automatic)</t>
  </si>
  <si>
    <t xml:space="preserve">Days to SMAA Expiry (Automatic)</t>
  </si>
  <si>
    <t xml:space="preserve">SMAA Status (Automatic)</t>
  </si>
  <si>
    <t xml:space="preserve">ENTER AFSS Last Submission Date</t>
  </si>
  <si>
    <t xml:space="preserve">ENTER AFSS Due Date</t>
  </si>
  <si>
    <t xml:space="preserve">Days to AFSS Due (Automatic)</t>
  </si>
  <si>
    <t xml:space="preserve">AFSS Status (Automatic)</t>
  </si>
  <si>
    <t xml:space="preserve">ENTER Insurance Last Renewal Date</t>
  </si>
  <si>
    <t xml:space="preserve">ENTER Insurance Expiry / Due Date</t>
  </si>
  <si>
    <t xml:space="preserve">Days to Insurance Due (Automatic)</t>
  </si>
  <si>
    <t xml:space="preserve">Insurance Status (Automatic)</t>
  </si>
  <si>
    <t xml:space="preserve">ENTER Lift Last Inspection / Registration Date</t>
  </si>
  <si>
    <t xml:space="preserve">ENTER Lift Next Due Date</t>
  </si>
  <si>
    <t xml:space="preserve">Days to Lift Due (Automatic)</t>
  </si>
  <si>
    <t xml:space="preserve">Lift Status (Automatic)</t>
  </si>
  <si>
    <t xml:space="preserve">ENTER Financial Year End Date</t>
  </si>
  <si>
    <t xml:space="preserve">ENTER Next Action</t>
  </si>
  <si>
    <t xml:space="preserve">ENTER Manager Target Date</t>
  </si>
  <si>
    <t xml:space="preserve">UPDATE Progress</t>
  </si>
  <si>
    <t xml:space="preserve">FYE Month / Year (Automatic)</t>
  </si>
  <si>
    <t xml:space="preserve">ENTER OC DATE: 01/08/2026 or 01.08.2026</t>
  </si>
  <si>
    <t xml:space="preserve">Overall Defect Warranty Position (Automatic)</t>
  </si>
  <si>
    <t xml:space="preserve">Other / Minor Defects Deadline – 2 Years (Automatic)</t>
  </si>
  <si>
    <t xml:space="preserve">Major Defects Deadline – 6 Years (Automatic)</t>
  </si>
  <si>
    <t xml:space="preserve">Defects Next Action (Automatic)</t>
  </si>
  <si>
    <t xml:space="preserve">Suggested Defects Review Due (Automatic)</t>
  </si>
  <si>
    <t xml:space="preserve">UPDATE Defects Progress</t>
  </si>
  <si>
    <t xml:space="preserve">AUDITOR REQUIRED? – YES / NO</t>
  </si>
  <si>
    <t xml:space="preserve">PRIORITY ACTIONS – SCHEMES REQUIRING ATTENTION</t>
  </si>
  <si>
    <t xml:space="preserve">This list updates automatically. Work from the top: overdue items first, followed by missing dates and approaching deadlines.</t>
  </si>
  <si>
    <t xml:space="preserve">Item</t>
  </si>
  <si>
    <t xml:space="preserve">Due Date</t>
  </si>
  <si>
    <t xml:space="preserve">Days Remaining</t>
  </si>
  <si>
    <t xml:space="preserve">Status</t>
  </si>
  <si>
    <t xml:space="preserve">Next Action</t>
  </si>
  <si>
    <t xml:space="preserve">Manager Target / Suggested Review</t>
  </si>
  <si>
    <t xml:space="preserve">Progress</t>
  </si>
  <si>
    <t xml:space="preserve">Priority</t>
  </si>
  <si>
    <t xml:space="preserve">AGM PLANNING WINDOW – 2026 TO 2027</t>
  </si>
  <si>
    <t xml:space="preserve">Each scheme appears only in the three eligible meeting months after its dated Financial Year End. (1) = first month, (2) = second month, and (FINAL) = third and latest month.</t>
  </si>
  <si>
    <t xml:space="preserve">2026</t>
  </si>
  <si>
    <t xml:space="preserve">2027</t>
  </si>
  <si>
    <t xml:space="preserve">JAN</t>
  </si>
  <si>
    <t xml:space="preserve">FEB</t>
  </si>
  <si>
    <t xml:space="preserve">MAR</t>
  </si>
  <si>
    <t xml:space="preserve">APR</t>
  </si>
  <si>
    <t xml:space="preserve">MAY</t>
  </si>
  <si>
    <t xml:space="preserve">JUN</t>
  </si>
  <si>
    <t xml:space="preserve">JUL</t>
  </si>
  <si>
    <t xml:space="preserve">AUG</t>
  </si>
  <si>
    <t xml:space="preserve">SEP</t>
  </si>
  <si>
    <t xml:space="preserve">OCT</t>
  </si>
  <si>
    <t xml:space="preserve">NOV</t>
  </si>
  <si>
    <t xml:space="preserve">DEC</t>
  </si>
  <si>
    <t xml:space="preserve">Planning rule: schedule the AGM in one of the three months immediately following the scheme’s Financial Year End. The FINAL month is the latest month in the planning window.</t>
  </si>
  <si>
    <t xml:space="preserve">HOW TO USE THE NSW STRATA PORTFOLIO TEMPLATE</t>
  </si>
  <si>
    <t xml:space="preserve">STEP</t>
  </si>
  <si>
    <t xml:space="preserve">WHAT TO DO</t>
  </si>
  <si>
    <t xml:space="preserve">WHAT EACH DATE MEANS</t>
  </si>
  <si>
    <t xml:space="preserve">Open the Daily Dashboard each morning.</t>
  </si>
  <si>
    <t xml:space="preserve">SMAA Signed Date</t>
  </si>
  <si>
    <t xml:space="preserve">Date the strata managing agency agreement was signed.</t>
  </si>
  <si>
    <t xml:space="preserve">Open Priority Actions and work from the top of the list.</t>
  </si>
  <si>
    <t xml:space="preserve">SMAA Expiry</t>
  </si>
  <si>
    <t xml:space="preserve">Calculated from the signed date and agreement term. Confirm against the signed agreement.</t>
  </si>
  <si>
    <t xml:space="preserve">Deal with overdue and missing-information items first.</t>
  </si>
  <si>
    <t xml:space="preserve">AFSS Due</t>
  </si>
  <si>
    <t xml:space="preserve">Actual annual fire safety statement due date confirmed from council/building records.</t>
  </si>
  <si>
    <t xml:space="preserve">For a general task, decide the practical completion target, enter the action in column V and enter that target date in blue column W.</t>
  </si>
  <si>
    <t xml:space="preserve">Insurance Due</t>
  </si>
  <si>
    <t xml:space="preserve">Policy expiry or renewal due date confirmed from the policy schedule or broker.</t>
  </si>
  <si>
    <t xml:space="preserve">5</t>
  </si>
  <si>
    <t xml:space="preserve">Check the AGM Monthly Planner for the current month and next two months.</t>
  </si>
  <si>
    <t xml:space="preserve">Lift Due</t>
  </si>
  <si>
    <t xml:space="preserve">Next confirmed lift registration, inspection or service compliance due date used by your office.</t>
  </si>
  <si>
    <t xml:space="preserve">6</t>
  </si>
  <si>
    <t xml:space="preserve">Enter information only in blue cells. Green cells calculate automatically and must not be changed.</t>
  </si>
  <si>
    <t xml:space="preserve">Financial Year End</t>
  </si>
  <si>
    <t xml:space="preserve">The dated FYE places each scheme into the following three AGM planning months in the correct calendar year; the third month is final.</t>
  </si>
  <si>
    <t xml:space="preserve">ALERT RULES</t>
  </si>
  <si>
    <t xml:space="preserve">The due date has passed.</t>
  </si>
  <si>
    <t xml:space="preserve">The item is due within 30 or 90 days.</t>
  </si>
  <si>
    <t xml:space="preserve">LIGHT BLUE</t>
  </si>
  <si>
    <t xml:space="preserve">SMAA or insurance is due within 180 days.</t>
  </si>
  <si>
    <t xml:space="preserve">A required monitoring date has not been entered.</t>
  </si>
  <si>
    <t xml:space="preserve">The item is current based on the entered due date.</t>
  </si>
  <si>
    <t xml:space="preserve">BUILDING DEFECTS WARRANTY CONTROL</t>
  </si>
  <si>
    <t xml:space="preserve">Obtain and verify the Occupation Certificate / legal completion date when a new building enters the portfolio.</t>
  </si>
  <si>
    <t xml:space="preserve">Trigger</t>
  </si>
  <si>
    <t xml:space="preserve">New strata building: generally the OC authorising occupation and use of the whole building.</t>
  </si>
  <si>
    <t xml:space="preserve">Blue cells = manager input. Enter the OC / completion date as 01/08/2026 or 01.08.2026 and update progress only. It will display as 01.08.2026.</t>
  </si>
  <si>
    <t xml:space="preserve">Enter the date in the Portfolio Register. The deadlines and warranty position calculate automatically.</t>
  </si>
  <si>
    <t xml:space="preserve">Other defects</t>
  </si>
  <si>
    <t xml:space="preserve">2 years from the confirmed completion date. Active schemes are added automatically to the Defects Warranty Register.</t>
  </si>
  <si>
    <t xml:space="preserve">Green cells = automatic. Do not type over the warranty position, deadlines, next action or suggested review date.</t>
  </si>
  <si>
    <t xml:space="preserve">Arrange a defects inspection and committee instructions well before the two-year other-defects deadline.</t>
  </si>
  <si>
    <t xml:space="preserve">Major defects</t>
  </si>
  <si>
    <t xml:space="preserve">6 years from the confirmed completion date.</t>
  </si>
  <si>
    <t xml:space="preserve">The suggested review date is the next checkpoint: 12 months, 180 days, 90 days or 30 days before the relevant deadline.</t>
  </si>
  <si>
    <t xml:space="preserve">Continue monitoring major defects through the six-year period and act on the 12-month, 180, 90 and 30-day warnings.</t>
  </si>
  <si>
    <t xml:space="preserve">Final 6 months</t>
  </si>
  <si>
    <t xml:space="preserve">A possible additional six months may apply if the breach first becomes apparent then—seek legal advice.</t>
  </si>
  <si>
    <t xml:space="preserve">If fewer than 30 days remain, the suggested review date becomes today so the item is treated immediately.</t>
  </si>
  <si>
    <t xml:space="preserve">Before any deadline, obtain legal advice and preserve the Owners Corporation's rights. Do not rely on a possible extension.</t>
  </si>
  <si>
    <t xml:space="preserve">Control</t>
  </si>
  <si>
    <t xml:space="preserve">The register is a reminder system only; confirm dates and legal rights from source documents.</t>
  </si>
  <si>
    <t xml:space="preserve">The suggested review date is an internal management reminder, not the statutory limitation date.</t>
  </si>
  <si>
    <t xml:space="preserve">Column W is not calculated: it is the manager's chosen target date for completing the action in column V. Defect review dates are different—they calculate automatically after the confirmed OC / completion date is entered in column Z.</t>
  </si>
  <si>
    <t xml:space="preserve">ACTIVE NSW BUILDING DEFECTS WARRANTY REGISTER</t>
  </si>
  <si>
    <t xml:space="preserve">This tab updates automatically. Enter the confirmed OC / completion date and update progress in the Portfolio Register. All deadlines, warnings, next actions and suggested review dates calculate automatically.</t>
  </si>
  <si>
    <t xml:space="preserve">If no schemes appear, no entered OC date currently places a building within an active statutory warranty period. Missing OC dates remain flagged on the Dashboard and Priority Actions.</t>
  </si>
  <si>
    <t xml:space="preserve">OC / Confirmed Completion Date</t>
  </si>
  <si>
    <t xml:space="preserve">Other / Minor Defects Deadline (2 Years)</t>
  </si>
  <si>
    <t xml:space="preserve">Other / Minor Defects Status</t>
  </si>
  <si>
    <t xml:space="preserve">Major Defects Deadline (6 Years)</t>
  </si>
  <si>
    <t xml:space="preserve">Major Defects Status</t>
  </si>
  <si>
    <t xml:space="preserve">Suggested Review Due (Automatic)</t>
  </si>
  <si>
    <t xml:space="preserve">LEGAL AND PROCESS NOTES</t>
  </si>
  <si>
    <t xml:space="preserve">Home Building Act 1989 (NSW), ss 3C and 18E: for a new strata building, completion is generally the date of the Occupation Certificate authorising occupation and use of the whole building; statutory warranty proceedings are generally 2 years for other defects and 6 years for major defects.</t>
  </si>
  <si>
    <t xml:space="preserve">If a breach becomes apparent in the final six months, an additional six months may be available. Do not rely on that extension—obtain legal advice and preserve the Owners Corporation's rights before the ordinary deadline.</t>
  </si>
  <si>
    <t xml:space="preserve">Source: https://legislation.nsw.gov.au/view/whole/html/inforce/current/act-1989-147</t>
  </si>
  <si>
    <t xml:space="preserve">Guidance: https://www.nsw.gov.au/departments-and-agencies/building-commission/about-us/building-defect-complaints</t>
  </si>
  <si>
    <t xml:space="preserve">MANAGER INPUT MAP – WHAT TO ENTER AND WHERE IT SELF-POPULATES</t>
  </si>
  <si>
    <t xml:space="preserve">Work from the blue cells in the Portfolio Register. Green cells calculate automatically. Use this page to see what each input controls and where the result will appear.</t>
  </si>
  <si>
    <t xml:space="preserve">BLUE INPUT IN PORTFOLIO REGISTER</t>
  </si>
  <si>
    <t xml:space="preserve">WHAT THE MANAGER DOES</t>
  </si>
  <si>
    <t xml:space="preserve">WHAT CALCULATES AUTOMATICALLY</t>
  </si>
  <si>
    <t xml:space="preserve">WHERE IT SELF-POPULATES</t>
  </si>
  <si>
    <t xml:space="preserve">WHAT TO CHECK NEXT</t>
  </si>
  <si>
    <t xml:space="preserve">Columns A–C – Scheme details</t>
  </si>
  <si>
    <t xml:space="preserve">Enter the SP/DP, property address and number of lots.</t>
  </si>
  <si>
    <t xml:space="preserve">Portfolio and lot totals.</t>
  </si>
  <si>
    <t xml:space="preserve">Daily Dashboard and Priority Actions.</t>
  </si>
  <si>
    <t xml:space="preserve">Confirm the scheme details are complete and correct.</t>
  </si>
  <si>
    <t xml:space="preserve">Columns D–E – SMAA signed date and term</t>
  </si>
  <si>
    <t xml:space="preserve">Enter the signed date and agreement term in years.</t>
  </si>
  <si>
    <t xml:space="preserve">SMAA expiry date, days remaining and status in columns F–H.</t>
  </si>
  <si>
    <t xml:space="preserve">Check the calculated expiry against the signed agreement.</t>
  </si>
  <si>
    <t xml:space="preserve">Columns I–J – AFSS dates</t>
  </si>
  <si>
    <t xml:space="preserve">Enter the last submission date and the confirmed next due date.</t>
  </si>
  <si>
    <t xml:space="preserve">Days remaining and AFSS status in columns K–L.</t>
  </si>
  <si>
    <t xml:space="preserve">Follow up any missing, overdue or approaching AFSS item.</t>
  </si>
  <si>
    <t xml:space="preserve">Columns M–N – Insurance dates</t>
  </si>
  <si>
    <t xml:space="preserve">Enter the last renewal date and confirmed expiry/due date.</t>
  </si>
  <si>
    <t xml:space="preserve">Days remaining and insurance status in columns O–P.</t>
  </si>
  <si>
    <t xml:space="preserve">Check the policy schedule and start renewal early.</t>
  </si>
  <si>
    <t xml:space="preserve">Columns Q–R – Lift dates</t>
  </si>
  <si>
    <t xml:space="preserve">Enter the last inspection/registration date and confirmed next due date.</t>
  </si>
  <si>
    <t xml:space="preserve">Days remaining and lift status in columns S–T.</t>
  </si>
  <si>
    <t xml:space="preserve">Follow up any missing, overdue or approaching lift item.</t>
  </si>
  <si>
    <t xml:space="preserve">Column U – Financial Year End date</t>
  </si>
  <si>
    <t xml:space="preserve">Enter the actual FYE date.</t>
  </si>
  <si>
    <t xml:space="preserve">FYE month/year in column Y and the three eligible AGM months.</t>
  </si>
  <si>
    <t xml:space="preserve">AGM Monthly Planner – first month, second month and FINAL month.</t>
  </si>
  <si>
    <t xml:space="preserve">Start AGM preparation in the first month; the third month is the latest.</t>
  </si>
  <si>
    <t xml:space="preserve">Columns V–X – General action controls</t>
  </si>
  <si>
    <t xml:space="preserve">Enter the next action, choose the manager's target date in W and update progress.</t>
  </si>
  <si>
    <t xml:space="preserve">The action information flows through without guessing a date.</t>
  </si>
  <si>
    <t xml:space="preserve">Priority Actions – Next Action, Manager Target and Progress.</t>
  </si>
  <si>
    <t xml:space="preserve">Keep updating progress until the task is completed.</t>
  </si>
  <si>
    <t xml:space="preserve">Column Z and AF – Defects controls</t>
  </si>
  <si>
    <t xml:space="preserve">Enter the confirmed OC/completion date in Z as 01/08/2026 or 01.08.2026, and update defects progress in AF.</t>
  </si>
  <si>
    <t xml:space="preserve">Warranty position, 2-year and 6-year deadlines, next action and suggested review date in AA–AE.</t>
  </si>
  <si>
    <t xml:space="preserve">Daily Dashboard, Priority Actions and Defects Warranty Register.</t>
  </si>
  <si>
    <t xml:space="preserve">Act before the statutory deadline and obtain legal advice where required.</t>
  </si>
  <si>
    <t xml:space="preserve">Column AK – Auditor</t>
  </si>
  <si>
    <t xml:space="preserve">Select Yes when the scheme requires an auditor; otherwise select No.</t>
  </si>
  <si>
    <t xml:space="preserve">The Dashboard counts every scheme marked Yes.</t>
  </si>
  <si>
    <t xml:space="preserve">Daily Dashboard and Dashboard Alerts.</t>
  </si>
  <si>
    <t xml:space="preserve">Confirm the auditor requirement from the scheme's financial and governance records.</t>
  </si>
  <si>
    <t xml:space="preserve">DASHBOARD ALERT DETAILS</t>
  </si>
  <si>
    <t xml:space="preserve">Use the Dashboard alert numbers to jump to the relevant section. Each section updates automatically from the Portfolio Register. A building is shown once per section even if it has several missing items.</t>
  </si>
  <si>
    <t xml:space="preserve">MISSING SMAA EXPIRY INPUTS</t>
  </si>
  <si>
    <t xml:space="preserve">Relevant Item</t>
  </si>
  <si>
    <t xml:space="preserve">Relevant Date</t>
  </si>
  <si>
    <t xml:space="preserve">Target / Review Date</t>
  </si>
  <si>
    <t xml:space="preserve">MISSING COMPLIANCE DUE DATES</t>
  </si>
  <si>
    <t xml:space="preserve">MISSING OC / COMPLETION DATES</t>
  </si>
  <si>
    <t xml:space="preserve">BUILDINGS WITHIN DEFECT WARRANTY</t>
  </si>
  <si>
    <t xml:space="preserve">SMAA EXPIRED</t>
  </si>
  <si>
    <t xml:space="preserve">AFSS OVERDUE</t>
  </si>
  <si>
    <t xml:space="preserve">INSURANCE OVERDUE</t>
  </si>
  <si>
    <t xml:space="preserve">LIFT OVERDUE</t>
  </si>
  <si>
    <t xml:space="preserve">MISSING FINANCIAL YEAR END</t>
  </si>
  <si>
    <t xml:space="preserve">DEFECT WARRANTY DEADLINES EXPIRED</t>
  </si>
  <si>
    <t xml:space="preserve">SMAA DUE WITHIN 180 DAYS</t>
  </si>
  <si>
    <t xml:space="preserve">AFSS DUE WITHIN 90 DAYS</t>
  </si>
  <si>
    <t xml:space="preserve">INSURANCE DUE WITHIN 180 DAYS</t>
  </si>
  <si>
    <t xml:space="preserve">LIFT DUE WITHIN 90 DAYS</t>
  </si>
  <si>
    <t xml:space="preserve">AGM WINDOWS ACTIVE THIS MONTH</t>
  </si>
  <si>
    <t xml:space="preserve">DEFECT DEADLINES WITHIN 12 MONTHS</t>
  </si>
  <si>
    <t xml:space="preserve">AUDITOR STATUS – ALL BUILDINGS</t>
  </si>
  <si>
    <t xml:space="preserve">Auditor Required?</t>
  </si>
  <si>
    <t xml:space="preserve">BUILDING MANAGER CONTACT REGISTER – TEMPLATE</t>
  </si>
  <si>
    <t xml:space="preserve">Enter contact details in the blank rows below. Use the filters to sort by plan number, address or building manager.</t>
  </si>
  <si>
    <t xml:space="preserve">Plan #</t>
  </si>
  <si>
    <t xml:space="preserve">Address for sorting</t>
  </si>
  <si>
    <t xml:space="preserve">Surname / Business Name</t>
  </si>
  <si>
    <t xml:space="preserve">Home phone</t>
  </si>
  <si>
    <t xml:space="preserve">Work phone</t>
  </si>
  <si>
    <t xml:space="preserve">Mobile phone</t>
  </si>
  <si>
    <t xml:space="preserve">Email</t>
  </si>
</sst>
</file>

<file path=xl/styles.xml><?xml version="1.0" encoding="utf-8"?>
<styleSheet xmlns="http://schemas.openxmlformats.org/spreadsheetml/2006/main">
  <numFmts count="14">
    <numFmt numFmtId="164" formatCode="General"/>
    <numFmt numFmtId="165" formatCode="_(* #,##0.00_);_(* \(#,##0.00\);_(* \-??_);_(@_)"/>
    <numFmt numFmtId="166" formatCode="_(* #,##0_);_(* \(#,##0\);_(* \-_);_(@_)"/>
    <numFmt numFmtId="167" formatCode="_(\$* #,##0.00_);_(\$* \(#,##0.00\);_(\$* \-??_);_(@_)"/>
    <numFmt numFmtId="168" formatCode="_(\$* #,##0_);_(\$* \(#,##0\);_(\$* \-_);_(@_)"/>
    <numFmt numFmtId="169" formatCode="0%"/>
    <numFmt numFmtId="170" formatCode="dd\.mm\.yyyy"/>
    <numFmt numFmtId="171" formatCode="#,##0"/>
    <numFmt numFmtId="172" formatCode="0"/>
    <numFmt numFmtId="173" formatCode="0.0"/>
    <numFmt numFmtId="174" formatCode="mmm\-yy"/>
    <numFmt numFmtId="175" formatCode="dd\.mm\.yyyy;;;"/>
    <numFmt numFmtId="176" formatCode="0;\-0;;@"/>
    <numFmt numFmtId="177" formatCode="@"/>
  </numFmts>
  <fonts count="41">
    <font>
      <sz val="10"/>
      <name val="Arial"/>
      <family val="2"/>
      <charset val="1"/>
    </font>
    <font>
      <sz val="10"/>
      <name val="Arial"/>
      <family val="0"/>
    </font>
    <font>
      <sz val="10"/>
      <name val="Arial"/>
      <family val="0"/>
    </font>
    <font>
      <sz val="10"/>
      <name val="Arial"/>
      <family val="0"/>
    </font>
    <font>
      <sz val="10"/>
      <name val="Arial"/>
      <family val="0"/>
      <charset val="1"/>
    </font>
    <font>
      <sz val="11"/>
      <name val="Calibri"/>
      <family val="0"/>
      <charset val="1"/>
    </font>
    <font>
      <b val="true"/>
      <sz val="18"/>
      <color rgb="FFFFFFFF"/>
      <name val="Calibri"/>
      <family val="0"/>
      <charset val="1"/>
    </font>
    <font>
      <i val="true"/>
      <sz val="11"/>
      <color rgb="FF595959"/>
      <name val="Calibri"/>
      <family val="0"/>
      <charset val="1"/>
    </font>
    <font>
      <b val="true"/>
      <sz val="11"/>
      <color rgb="FFFFFFFF"/>
      <name val="Calibri"/>
      <family val="0"/>
      <charset val="1"/>
    </font>
    <font>
      <b val="true"/>
      <sz val="10"/>
      <color rgb="FFFFFFFF"/>
      <name val="Arial"/>
      <family val="0"/>
      <charset val="1"/>
    </font>
    <font>
      <b val="true"/>
      <sz val="14"/>
      <color rgb="FF17365D"/>
      <name val="Calibri"/>
      <family val="0"/>
      <charset val="1"/>
    </font>
    <font>
      <b val="true"/>
      <sz val="12"/>
      <color rgb="FF9C6500"/>
      <name val="Arial"/>
      <family val="0"/>
      <charset val="1"/>
    </font>
    <font>
      <b val="true"/>
      <sz val="14"/>
      <color rgb="FF9C0006"/>
      <name val="Calibri"/>
      <family val="0"/>
      <charset val="1"/>
    </font>
    <font>
      <b val="true"/>
      <sz val="14"/>
      <color rgb="FF9C6500"/>
      <name val="Calibri"/>
      <family val="0"/>
      <charset val="1"/>
    </font>
    <font>
      <b val="true"/>
      <sz val="11"/>
      <color rgb="FF17365D"/>
      <name val="Calibri"/>
      <family val="0"/>
      <charset val="1"/>
    </font>
    <font>
      <b val="true"/>
      <sz val="11"/>
      <name val="Calibri"/>
      <family val="0"/>
      <charset val="1"/>
    </font>
    <font>
      <i val="true"/>
      <sz val="9"/>
      <color rgb="FF595959"/>
      <name val="Calibri"/>
      <family val="0"/>
      <charset val="1"/>
    </font>
    <font>
      <i val="true"/>
      <sz val="10"/>
      <color rgb="FF595959"/>
      <name val="Calibri"/>
      <family val="0"/>
      <charset val="1"/>
    </font>
    <font>
      <b val="true"/>
      <sz val="11"/>
      <color rgb="FF006100"/>
      <name val="Calibri"/>
      <family val="0"/>
      <charset val="1"/>
    </font>
    <font>
      <b val="true"/>
      <sz val="10"/>
      <color rgb="FF17365D"/>
      <name val="Arial"/>
      <family val="0"/>
      <charset val="1"/>
    </font>
    <font>
      <b val="true"/>
      <sz val="9"/>
      <color rgb="FFFFFFFF"/>
      <name val="Calibri"/>
      <family val="0"/>
      <charset val="1"/>
    </font>
    <font>
      <b val="true"/>
      <sz val="9"/>
      <color rgb="FFFFFFFF"/>
      <name val="Arial"/>
      <family val="0"/>
      <charset val="1"/>
    </font>
    <font>
      <sz val="11"/>
      <color rgb="FF0070C0"/>
      <name val="Calibri"/>
      <family val="0"/>
      <charset val="1"/>
    </font>
    <font>
      <sz val="11"/>
      <color rgb="FF000000"/>
      <name val="Calibri"/>
      <family val="0"/>
      <charset val="1"/>
    </font>
    <font>
      <b val="true"/>
      <sz val="11"/>
      <color rgb="FF0070C0"/>
      <name val="Calibri"/>
      <family val="0"/>
      <charset val="1"/>
    </font>
    <font>
      <sz val="9"/>
      <color rgb="FF1F4E78"/>
      <name val="Arial"/>
      <family val="0"/>
      <charset val="1"/>
    </font>
    <font>
      <sz val="1"/>
      <color rgb="FFFFFFFF"/>
      <name val="Calibri"/>
      <family val="0"/>
      <charset val="1"/>
    </font>
    <font>
      <b val="true"/>
      <sz val="16"/>
      <color rgb="FFFFFFFF"/>
      <name val="Calibri"/>
      <family val="0"/>
      <charset val="1"/>
    </font>
    <font>
      <i val="true"/>
      <sz val="9"/>
      <color rgb="FF5B6573"/>
      <name val="Calibri"/>
      <family val="0"/>
      <charset val="1"/>
    </font>
    <font>
      <b val="true"/>
      <sz val="12"/>
      <color rgb="FFFFFFFF"/>
      <name val="Calibri"/>
      <family val="0"/>
      <charset val="1"/>
    </font>
    <font>
      <sz val="9"/>
      <color rgb="FF17365D"/>
      <name val="Calibri"/>
      <family val="0"/>
      <charset val="1"/>
    </font>
    <font>
      <b val="true"/>
      <sz val="17"/>
      <color rgb="FFFFFFFF"/>
      <name val="Calibri"/>
      <family val="0"/>
      <charset val="1"/>
    </font>
    <font>
      <sz val="11"/>
      <color rgb="FF006100"/>
      <name val="Calibri"/>
      <family val="0"/>
      <charset val="1"/>
    </font>
    <font>
      <sz val="11"/>
      <color rgb="FF17365D"/>
      <name val="Calibri"/>
      <family val="0"/>
      <charset val="1"/>
    </font>
    <font>
      <i val="true"/>
      <sz val="11"/>
      <color rgb="FF7F6000"/>
      <name val="Calibri"/>
      <family val="0"/>
      <charset val="1"/>
    </font>
    <font>
      <sz val="11"/>
      <color rgb="FF595959"/>
      <name val="Calibri"/>
      <family val="0"/>
      <charset val="1"/>
    </font>
    <font>
      <sz val="10"/>
      <color rgb="FF17365D"/>
      <name val="Arial"/>
      <family val="0"/>
      <charset val="1"/>
    </font>
    <font>
      <sz val="10"/>
      <color rgb="FF000000"/>
      <name val="Arial"/>
      <family val="0"/>
      <charset val="1"/>
    </font>
    <font>
      <i val="true"/>
      <sz val="10"/>
      <color rgb="FF595959"/>
      <name val="Arial"/>
      <family val="0"/>
      <charset val="1"/>
    </font>
    <font>
      <sz val="10"/>
      <color rgb="FF262626"/>
      <name val="Arial"/>
      <family val="0"/>
      <charset val="1"/>
    </font>
    <font>
      <sz val="9"/>
      <color rgb="FF000000"/>
      <name val="Arial"/>
      <family val="0"/>
      <charset val="1"/>
    </font>
  </fonts>
  <fills count="23">
    <fill>
      <patternFill patternType="none"/>
    </fill>
    <fill>
      <patternFill patternType="gray125"/>
    </fill>
    <fill>
      <patternFill patternType="solid">
        <fgColor rgb="FF17365D"/>
        <bgColor rgb="FF1F4E78"/>
      </patternFill>
    </fill>
    <fill>
      <patternFill patternType="solid">
        <fgColor rgb="FFEAF3F8"/>
        <bgColor rgb="FFEEF5FA"/>
      </patternFill>
    </fill>
    <fill>
      <patternFill patternType="solid">
        <fgColor rgb="FF1F4E78"/>
        <bgColor rgb="FF156082"/>
      </patternFill>
    </fill>
    <fill>
      <patternFill patternType="solid">
        <fgColor rgb="FFD9EAF7"/>
        <bgColor rgb="FFDDEBF7"/>
      </patternFill>
    </fill>
    <fill>
      <patternFill patternType="solid">
        <fgColor rgb="FFFFF2CC"/>
        <bgColor rgb="FFFFF7D6"/>
      </patternFill>
    </fill>
    <fill>
      <patternFill patternType="solid">
        <fgColor rgb="FFF4CCCC"/>
        <bgColor rgb="FFFCE4D6"/>
      </patternFill>
    </fill>
    <fill>
      <patternFill patternType="solid">
        <fgColor rgb="FFE7E6E6"/>
        <bgColor rgb="FFDDEBF7"/>
      </patternFill>
    </fill>
    <fill>
      <patternFill patternType="solid">
        <fgColor rgb="FFE2F0D9"/>
        <bgColor rgb="FFEAF4E3"/>
      </patternFill>
    </fill>
    <fill>
      <patternFill patternType="solid">
        <fgColor rgb="FFF2F2F2"/>
        <bgColor rgb="FFEEF5FA"/>
      </patternFill>
    </fill>
    <fill>
      <patternFill patternType="solid">
        <fgColor rgb="FFBDD7EE"/>
        <bgColor rgb="FFB4C6E7"/>
      </patternFill>
    </fill>
    <fill>
      <patternFill patternType="solid">
        <fgColor rgb="FFDDEBF7"/>
        <bgColor rgb="FFD9EAF7"/>
      </patternFill>
    </fill>
    <fill>
      <patternFill patternType="solid">
        <fgColor rgb="FFF4FAF0"/>
        <bgColor rgb="FFF7FBFE"/>
      </patternFill>
    </fill>
    <fill>
      <patternFill patternType="solid">
        <fgColor rgb="FFFFFFFF"/>
        <bgColor rgb="FFF7FBFE"/>
      </patternFill>
    </fill>
    <fill>
      <patternFill patternType="solid">
        <fgColor rgb="FF2F75B5"/>
        <bgColor rgb="FF2E75B6"/>
      </patternFill>
    </fill>
    <fill>
      <patternFill patternType="solid">
        <fgColor rgb="FFEAF4E3"/>
        <bgColor rgb="FFE2F0D9"/>
      </patternFill>
    </fill>
    <fill>
      <patternFill patternType="solid">
        <fgColor rgb="FFEEF5FA"/>
        <bgColor rgb="FFEAF3F8"/>
      </patternFill>
    </fill>
    <fill>
      <patternFill patternType="solid">
        <fgColor rgb="FF9C0006"/>
        <bgColor rgb="FF800000"/>
      </patternFill>
    </fill>
    <fill>
      <patternFill patternType="solid">
        <fgColor rgb="FFFCE8E6"/>
        <bgColor rgb="FFFCE4D6"/>
      </patternFill>
    </fill>
    <fill>
      <patternFill patternType="solid">
        <fgColor rgb="FF9C6500"/>
        <bgColor rgb="FF7F6000"/>
      </patternFill>
    </fill>
    <fill>
      <patternFill patternType="solid">
        <fgColor rgb="FFFFF7D6"/>
        <bgColor rgb="FFFFF2CC"/>
      </patternFill>
    </fill>
    <fill>
      <patternFill patternType="solid">
        <fgColor rgb="FF2E75B6"/>
        <bgColor rgb="FF2F75B5"/>
      </patternFill>
    </fill>
  </fills>
  <borders count="34">
    <border diagonalUp="false" diagonalDown="false">
      <left/>
      <right/>
      <top/>
      <bottom/>
      <diagonal/>
    </border>
    <border diagonalUp="false" diagonalDown="false">
      <left style="medium">
        <color rgb="FF17365D"/>
      </left>
      <right/>
      <top style="medium">
        <color rgb="FF17365D"/>
      </top>
      <bottom style="medium">
        <color rgb="FF17365D"/>
      </bottom>
      <diagonal/>
    </border>
    <border diagonalUp="false" diagonalDown="false">
      <left/>
      <right style="medium">
        <color rgb="FF17365D"/>
      </right>
      <top style="medium">
        <color rgb="FF17365D"/>
      </top>
      <bottom style="medium">
        <color rgb="FF17365D"/>
      </bottom>
      <diagonal/>
    </border>
    <border diagonalUp="false" diagonalDown="false">
      <left style="thin">
        <color rgb="FFD9E2F3"/>
      </left>
      <right style="thin">
        <color rgb="FFD9E2F3"/>
      </right>
      <top style="thin">
        <color rgb="FFD9E2F3"/>
      </top>
      <bottom style="thin">
        <color rgb="FFD9E2F3"/>
      </bottom>
      <diagonal/>
    </border>
    <border diagonalUp="false" diagonalDown="false">
      <left/>
      <right/>
      <top/>
      <bottom style="thin">
        <color rgb="FFD9E2F3"/>
      </bottom>
      <diagonal/>
    </border>
    <border diagonalUp="false" diagonalDown="false">
      <left/>
      <right/>
      <top style="thin">
        <color rgb="FFD9E2F3"/>
      </top>
      <bottom style="thin">
        <color rgb="FFD9E2F3"/>
      </bottom>
      <diagonal/>
    </border>
    <border diagonalUp="false" diagonalDown="false">
      <left/>
      <right/>
      <top style="thin">
        <color rgb="FFD9E2F3"/>
      </top>
      <bottom/>
      <diagonal/>
    </border>
    <border diagonalUp="false" diagonalDown="false">
      <left style="thin">
        <color rgb="FFA6A6A6"/>
      </left>
      <right/>
      <top style="thin">
        <color rgb="FFA6A6A6"/>
      </top>
      <bottom/>
      <diagonal/>
    </border>
    <border diagonalUp="false" diagonalDown="false">
      <left style="thin">
        <color rgb="FFA6A6A6"/>
      </left>
      <right/>
      <top/>
      <bottom style="thin">
        <color rgb="FFA6A6A6"/>
      </bottom>
      <diagonal/>
    </border>
    <border diagonalUp="false" diagonalDown="false">
      <left/>
      <right/>
      <top/>
      <bottom style="thin">
        <color rgb="FFA6A6A6"/>
      </bottom>
      <diagonal/>
    </border>
    <border diagonalUp="false" diagonalDown="false">
      <left/>
      <right style="thin">
        <color rgb="FFA6A6A6"/>
      </right>
      <top/>
      <bottom style="thin">
        <color rgb="FFA6A6A6"/>
      </bottom>
      <diagonal/>
    </border>
    <border diagonalUp="false" diagonalDown="false">
      <left/>
      <right/>
      <top/>
      <bottom style="thin">
        <color rgb="FF9EADBA"/>
      </bottom>
      <diagonal/>
    </border>
    <border diagonalUp="false" diagonalDown="false">
      <left/>
      <right/>
      <top style="medium">
        <color rgb="FF17365D"/>
      </top>
      <bottom style="medium">
        <color rgb="FF17365D"/>
      </bottom>
      <diagonal/>
    </border>
    <border diagonalUp="false" diagonalDown="false">
      <left/>
      <right style="thin">
        <color rgb="FFD9E2F3"/>
      </right>
      <top/>
      <bottom style="thin">
        <color rgb="FFD9E2F3"/>
      </bottom>
      <diagonal/>
    </border>
    <border diagonalUp="false" diagonalDown="false">
      <left style="thin">
        <color rgb="FFD9E2F3"/>
      </left>
      <right style="thin">
        <color rgb="FFD9E2F3"/>
      </right>
      <top/>
      <bottom style="thin">
        <color rgb="FFD9E2F3"/>
      </bottom>
      <diagonal/>
    </border>
    <border diagonalUp="false" diagonalDown="false">
      <left/>
      <right style="thin">
        <color rgb="FFD9E2F3"/>
      </right>
      <top style="thin">
        <color rgb="FFD9E2F3"/>
      </top>
      <bottom style="thin">
        <color rgb="FFD9E2F3"/>
      </bottom>
      <diagonal/>
    </border>
    <border diagonalUp="false" diagonalDown="false">
      <left style="medium">
        <color rgb="FF17365D"/>
      </left>
      <right style="thin">
        <color rgb="FFD9E2F3"/>
      </right>
      <top style="medium">
        <color rgb="FF17365D"/>
      </top>
      <bottom style="thin">
        <color rgb="FFD9E2F3"/>
      </bottom>
      <diagonal/>
    </border>
    <border diagonalUp="false" diagonalDown="false">
      <left style="thin">
        <color rgb="FFD9E2F3"/>
      </left>
      <right style="thin">
        <color rgb="FFD9E2F3"/>
      </right>
      <top style="medium">
        <color rgb="FF17365D"/>
      </top>
      <bottom style="thin">
        <color rgb="FFD9E2F3"/>
      </bottom>
      <diagonal/>
    </border>
    <border diagonalUp="false" diagonalDown="false">
      <left style="medium">
        <color rgb="FF17365D"/>
      </left>
      <right style="thin">
        <color rgb="FFD9E2F3"/>
      </right>
      <top style="thin">
        <color rgb="FFD9E2F3"/>
      </top>
      <bottom style="thin">
        <color rgb="FFD9E2F3"/>
      </bottom>
      <diagonal/>
    </border>
    <border diagonalUp="false" diagonalDown="false">
      <left style="thin">
        <color rgb="FFFFFFFF"/>
      </left>
      <right style="thin">
        <color rgb="FFFFFFFF"/>
      </right>
      <top style="thin">
        <color rgb="FFFFFFFF"/>
      </top>
      <bottom style="thin">
        <color rgb="FFFFFFFF"/>
      </bottom>
      <diagonal/>
    </border>
    <border diagonalUp="false" diagonalDown="false">
      <left style="medium">
        <color rgb="FF17365D"/>
      </left>
      <right style="thin">
        <color rgb="FFFFFFFF"/>
      </right>
      <top style="thin">
        <color rgb="FFFFFFFF"/>
      </top>
      <bottom style="thin">
        <color rgb="FFFFFFFF"/>
      </bottom>
      <diagonal/>
    </border>
    <border diagonalUp="false" diagonalDown="false">
      <left style="medium">
        <color rgb="FF17365D"/>
      </left>
      <right style="thin">
        <color rgb="FFD9E2F3"/>
      </right>
      <top style="thin">
        <color rgb="FFD9E2F3"/>
      </top>
      <bottom style="thin">
        <color rgb="FFFFFFFF"/>
      </bottom>
      <diagonal/>
    </border>
    <border diagonalUp="false" diagonalDown="false">
      <left/>
      <right/>
      <top/>
      <bottom style="thin">
        <color rgb="FFB4C6E7"/>
      </bottom>
      <diagonal/>
    </border>
    <border diagonalUp="false" diagonalDown="false">
      <left/>
      <right/>
      <top style="thin">
        <color rgb="FFB4C6E7"/>
      </top>
      <bottom style="thin">
        <color rgb="FFB4C6E7"/>
      </bottom>
      <diagonal/>
    </border>
    <border diagonalUp="false" diagonalDown="false">
      <left/>
      <right style="thin">
        <color rgb="FFB4C6E7"/>
      </right>
      <top style="thin">
        <color rgb="FFB4C6E7"/>
      </top>
      <bottom style="thin">
        <color rgb="FFB4C6E7"/>
      </bottom>
      <diagonal/>
    </border>
    <border diagonalUp="false" diagonalDown="false">
      <left style="thin">
        <color rgb="FFD9E2F3"/>
      </left>
      <right/>
      <top style="thin">
        <color rgb="FFD9E2F3"/>
      </top>
      <bottom/>
      <diagonal/>
    </border>
    <border diagonalUp="false" diagonalDown="false">
      <left/>
      <right style="thin">
        <color rgb="FFD9E2F3"/>
      </right>
      <top style="thin">
        <color rgb="FFD9E2F3"/>
      </top>
      <bottom/>
      <diagonal/>
    </border>
    <border diagonalUp="false" diagonalDown="false">
      <left style="thin">
        <color rgb="FFD9E2F3"/>
      </left>
      <right/>
      <top/>
      <bottom/>
      <diagonal/>
    </border>
    <border diagonalUp="false" diagonalDown="false">
      <left/>
      <right style="thin">
        <color rgb="FFD9E2F3"/>
      </right>
      <top/>
      <bottom/>
      <diagonal/>
    </border>
    <border diagonalUp="false" diagonalDown="false">
      <left style="thin">
        <color rgb="FFD9E2F3"/>
      </left>
      <right/>
      <top/>
      <bottom style="thin">
        <color rgb="FFD9E2F3"/>
      </bottom>
      <diagonal/>
    </border>
    <border diagonalUp="false" diagonalDown="false">
      <left/>
      <right style="thin">
        <color rgb="FFD9E2F3"/>
      </right>
      <top style="medium">
        <color rgb="FF17365D"/>
      </top>
      <bottom style="thin">
        <color rgb="FFD9E2F3"/>
      </bottom>
      <diagonal/>
    </border>
    <border diagonalUp="false" diagonalDown="false">
      <left/>
      <right/>
      <top/>
      <bottom style="medium">
        <color rgb="FF17365D"/>
      </bottom>
      <diagonal/>
    </border>
    <border diagonalUp="false" diagonalDown="false">
      <left style="thin">
        <color rgb="FFD9E2F3"/>
      </left>
      <right/>
      <top style="thin">
        <color rgb="FFD9E2F3"/>
      </top>
      <bottom style="thin">
        <color rgb="FFD9E2F3"/>
      </bottom>
      <diagonal/>
    </border>
    <border diagonalUp="false" diagonalDown="false">
      <left style="thin">
        <color rgb="FFB4C6E7"/>
      </left>
      <right style="thin">
        <color rgb="FFB4C6E7"/>
      </right>
      <top style="thin">
        <color rgb="FFB4C6E7"/>
      </top>
      <bottom style="thin">
        <color rgb="FFB4C6E7"/>
      </bottom>
      <diagonal/>
    </border>
  </borders>
  <cellStyleXfs count="4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4" fillId="0" borderId="0" applyFont="true" applyBorder="false" applyAlignment="true" applyProtection="false">
      <alignment horizontal="general" vertical="bottom" textRotation="0" wrapText="false" indent="0" shrinkToFit="false"/>
    </xf>
    <xf numFmtId="165" fontId="4" fillId="0" borderId="0" applyFont="true" applyBorder="false" applyAlignment="true" applyProtection="false">
      <alignment horizontal="general" vertical="bottom" textRotation="0" wrapText="false" indent="0" shrinkToFit="false"/>
    </xf>
    <xf numFmtId="165" fontId="4" fillId="0" borderId="0" applyFont="true" applyBorder="false" applyAlignment="true" applyProtection="false">
      <alignment horizontal="general" vertical="bottom" textRotation="0" wrapText="false" indent="0" shrinkToFit="false"/>
    </xf>
    <xf numFmtId="165" fontId="4" fillId="0" borderId="0" applyFont="true" applyBorder="false" applyAlignment="true" applyProtection="false">
      <alignment horizontal="general" vertical="bottom" textRotation="0" wrapText="false" indent="0" shrinkToFit="false"/>
    </xf>
    <xf numFmtId="166" fontId="4" fillId="0" borderId="0" applyFont="true" applyBorder="false" applyAlignment="true" applyProtection="false">
      <alignment horizontal="general" vertical="bottom" textRotation="0" wrapText="false" indent="0" shrinkToFit="false"/>
    </xf>
    <xf numFmtId="166" fontId="4" fillId="0" borderId="0" applyFont="true" applyBorder="false" applyAlignment="true" applyProtection="false">
      <alignment horizontal="general" vertical="bottom" textRotation="0" wrapText="false" indent="0" shrinkToFit="false"/>
    </xf>
    <xf numFmtId="166" fontId="4" fillId="0" borderId="0" applyFont="true" applyBorder="false" applyAlignment="true" applyProtection="false">
      <alignment horizontal="general" vertical="bottom" textRotation="0" wrapText="false" indent="0" shrinkToFit="false"/>
    </xf>
    <xf numFmtId="166" fontId="4" fillId="0" borderId="0" applyFont="true" applyBorder="false" applyAlignment="true" applyProtection="false">
      <alignment horizontal="general" vertical="bottom" textRotation="0" wrapText="false" indent="0" shrinkToFit="false"/>
    </xf>
    <xf numFmtId="167" fontId="4" fillId="0" borderId="0" applyFont="true" applyBorder="false" applyAlignment="true" applyProtection="false">
      <alignment horizontal="general" vertical="bottom" textRotation="0" wrapText="false" indent="0" shrinkToFit="false"/>
    </xf>
    <xf numFmtId="167" fontId="4" fillId="0" borderId="0" applyFont="true" applyBorder="false" applyAlignment="true" applyProtection="false">
      <alignment horizontal="general" vertical="bottom" textRotation="0" wrapText="false" indent="0" shrinkToFit="false"/>
    </xf>
    <xf numFmtId="167" fontId="4" fillId="0" borderId="0" applyFont="true" applyBorder="false" applyAlignment="true" applyProtection="false">
      <alignment horizontal="general" vertical="bottom" textRotation="0" wrapText="false" indent="0" shrinkToFit="false"/>
    </xf>
    <xf numFmtId="167" fontId="4" fillId="0" borderId="0" applyFont="true" applyBorder="false" applyAlignment="true" applyProtection="false">
      <alignment horizontal="general" vertical="bottom" textRotation="0" wrapText="false" indent="0" shrinkToFit="false"/>
    </xf>
    <xf numFmtId="168" fontId="4" fillId="0" borderId="0" applyFont="true" applyBorder="false" applyAlignment="true" applyProtection="false">
      <alignment horizontal="general" vertical="bottom" textRotation="0" wrapText="false" indent="0" shrinkToFit="false"/>
    </xf>
    <xf numFmtId="168" fontId="4" fillId="0" borderId="0" applyFont="true" applyBorder="false" applyAlignment="true" applyProtection="false">
      <alignment horizontal="general" vertical="bottom" textRotation="0" wrapText="false" indent="0" shrinkToFit="false"/>
    </xf>
    <xf numFmtId="168" fontId="4" fillId="0" borderId="0" applyFont="true" applyBorder="false" applyAlignment="true" applyProtection="false">
      <alignment horizontal="general" vertical="bottom" textRotation="0" wrapText="false" indent="0" shrinkToFit="false"/>
    </xf>
    <xf numFmtId="168" fontId="4"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9" fontId="4" fillId="0" borderId="0" applyFont="true" applyBorder="false" applyAlignment="true" applyProtection="false">
      <alignment horizontal="general" vertical="bottom" textRotation="0" wrapText="false" indent="0" shrinkToFit="false"/>
    </xf>
    <xf numFmtId="169" fontId="4" fillId="0" borderId="0" applyFont="true" applyBorder="false" applyAlignment="true" applyProtection="false">
      <alignment horizontal="general" vertical="bottom" textRotation="0" wrapText="false" indent="0" shrinkToFit="false"/>
    </xf>
    <xf numFmtId="169" fontId="4" fillId="0" borderId="0" applyFont="true" applyBorder="false" applyAlignment="true" applyProtection="false">
      <alignment horizontal="general" vertical="bottom" textRotation="0" wrapText="false" indent="0" shrinkToFit="false"/>
    </xf>
    <xf numFmtId="169" fontId="4" fillId="0" borderId="0" applyFont="true" applyBorder="false" applyAlignment="true" applyProtection="false">
      <alignment horizontal="general" vertical="bottom" textRotation="0" wrapText="false" indent="0" shrinkToFit="false"/>
    </xf>
  </cellStyleXfs>
  <cellXfs count="20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0" xfId="37" applyFont="true" applyBorder="true" applyAlignment="true" applyProtection="true">
      <alignment horizontal="center" vertical="center" textRotation="0" wrapText="false" indent="0" shrinkToFit="false"/>
      <protection locked="true" hidden="false"/>
    </xf>
    <xf numFmtId="164" fontId="7" fillId="3" borderId="0" xfId="37" applyFont="true" applyBorder="true" applyAlignment="true" applyProtection="true">
      <alignment horizontal="general" vertical="center" textRotation="0" wrapText="false" indent="0" shrinkToFit="false"/>
      <protection locked="true" hidden="false"/>
    </xf>
    <xf numFmtId="164" fontId="7" fillId="3" borderId="0" xfId="37" applyFont="true" applyBorder="false" applyAlignment="true" applyProtection="true">
      <alignment horizontal="general" vertical="center" textRotation="0" wrapText="false" indent="0" shrinkToFit="false"/>
      <protection locked="true" hidden="false"/>
    </xf>
    <xf numFmtId="170" fontId="7" fillId="3" borderId="0" xfId="37" applyFont="true" applyBorder="true" applyAlignment="true" applyProtection="true">
      <alignment horizontal="general" vertical="center" textRotation="0" wrapText="false" indent="0" shrinkToFit="false"/>
      <protection locked="true" hidden="false"/>
    </xf>
    <xf numFmtId="164" fontId="8" fillId="4" borderId="1" xfId="37" applyFont="true" applyBorder="true" applyAlignment="true" applyProtection="true">
      <alignment horizontal="center" vertical="bottom" textRotation="0" wrapText="false" indent="0" shrinkToFit="false"/>
      <protection locked="true" hidden="false"/>
    </xf>
    <xf numFmtId="164" fontId="8" fillId="4" borderId="2" xfId="37" applyFont="true" applyBorder="true" applyAlignment="true" applyProtection="true">
      <alignment horizontal="center" vertical="bottom" textRotation="0" wrapText="false" indent="0" shrinkToFit="false"/>
      <protection locked="true" hidden="false"/>
    </xf>
    <xf numFmtId="164" fontId="9" fillId="4" borderId="3" xfId="36" applyFont="true" applyBorder="true" applyAlignment="true" applyProtection="true">
      <alignment horizontal="center" vertical="center" textRotation="0" wrapText="true" indent="0" shrinkToFit="false"/>
      <protection locked="true" hidden="false"/>
    </xf>
    <xf numFmtId="164" fontId="5" fillId="0" borderId="4" xfId="37" applyFont="true" applyBorder="true" applyAlignment="true" applyProtection="true">
      <alignment horizontal="general" vertical="center" textRotation="0" wrapText="false" indent="0" shrinkToFit="false"/>
      <protection locked="true" hidden="false"/>
    </xf>
    <xf numFmtId="171" fontId="10" fillId="5" borderId="4" xfId="37" applyFont="true" applyBorder="true" applyAlignment="true" applyProtection="true">
      <alignment horizontal="center" vertical="center" textRotation="0" wrapText="false" indent="0" shrinkToFit="false"/>
      <protection locked="true" hidden="false"/>
    </xf>
    <xf numFmtId="164" fontId="11" fillId="6" borderId="3" xfId="36" applyFont="true" applyBorder="true" applyAlignment="true" applyProtection="true">
      <alignment horizontal="center" vertical="center" textRotation="0" wrapText="false" indent="0" shrinkToFit="false"/>
      <protection locked="true" hidden="false"/>
    </xf>
    <xf numFmtId="172" fontId="12" fillId="7" borderId="4" xfId="39" applyFont="true" applyBorder="true" applyAlignment="true" applyProtection="true">
      <alignment horizontal="center" vertical="center" textRotation="0" wrapText="false" indent="0" shrinkToFit="false"/>
      <protection locked="true" hidden="false"/>
    </xf>
    <xf numFmtId="172" fontId="13" fillId="6" borderId="4" xfId="39" applyFont="true" applyBorder="true" applyAlignment="true" applyProtection="true">
      <alignment horizontal="center" vertical="center" textRotation="0" wrapText="false" indent="0" shrinkToFit="false"/>
      <protection locked="true" hidden="false"/>
    </xf>
    <xf numFmtId="164" fontId="5" fillId="0" borderId="5" xfId="37" applyFont="true" applyBorder="true" applyAlignment="true" applyProtection="true">
      <alignment horizontal="general" vertical="center" textRotation="0" wrapText="false" indent="0" shrinkToFit="false"/>
      <protection locked="true" hidden="false"/>
    </xf>
    <xf numFmtId="171" fontId="10" fillId="5" borderId="5" xfId="37" applyFont="true" applyBorder="true" applyAlignment="true" applyProtection="true">
      <alignment horizontal="center" vertical="center" textRotation="0" wrapText="false" indent="0" shrinkToFit="false"/>
      <protection locked="true" hidden="false"/>
    </xf>
    <xf numFmtId="172" fontId="12" fillId="7" borderId="5" xfId="39" applyFont="true" applyBorder="true" applyAlignment="true" applyProtection="true">
      <alignment horizontal="center" vertical="center" textRotation="0" wrapText="false" indent="0" shrinkToFit="false"/>
      <protection locked="true" hidden="false"/>
    </xf>
    <xf numFmtId="172" fontId="13" fillId="6" borderId="5" xfId="39" applyFont="true" applyBorder="true" applyAlignment="true" applyProtection="true">
      <alignment horizontal="center" vertical="center" textRotation="0" wrapText="false" indent="0" shrinkToFit="false"/>
      <protection locked="true" hidden="false"/>
    </xf>
    <xf numFmtId="171" fontId="10" fillId="5" borderId="5" xfId="39" applyFont="true" applyBorder="true" applyAlignment="true" applyProtection="true">
      <alignment horizontal="center" vertical="center" textRotation="0" wrapText="false" indent="0" shrinkToFit="false"/>
      <protection locked="true" hidden="false"/>
    </xf>
    <xf numFmtId="164" fontId="5" fillId="0" borderId="6" xfId="37" applyFont="true" applyBorder="true" applyAlignment="true" applyProtection="true">
      <alignment horizontal="general" vertical="center" textRotation="0" wrapText="false" indent="0" shrinkToFit="false"/>
      <protection locked="true" hidden="false"/>
    </xf>
    <xf numFmtId="171" fontId="10" fillId="5" borderId="6" xfId="39" applyFont="true" applyBorder="true" applyAlignment="true" applyProtection="true">
      <alignment horizontal="center" vertical="center" textRotation="0" wrapText="false" indent="0" shrinkToFit="false"/>
      <protection locked="true" hidden="false"/>
    </xf>
    <xf numFmtId="164" fontId="14" fillId="5" borderId="0" xfId="39" applyFont="true" applyBorder="true" applyAlignment="true" applyProtection="true">
      <alignment horizontal="center" vertical="center" textRotation="0" wrapText="false" indent="0" shrinkToFit="false"/>
      <protection locked="true" hidden="false"/>
    </xf>
    <xf numFmtId="172" fontId="12" fillId="7" borderId="6" xfId="39" applyFont="true" applyBorder="true" applyAlignment="true" applyProtection="true">
      <alignment horizontal="center" vertical="center" textRotation="0" wrapText="false" indent="0" shrinkToFit="false"/>
      <protection locked="true" hidden="false"/>
    </xf>
    <xf numFmtId="172" fontId="13" fillId="6" borderId="6" xfId="39" applyFont="true" applyBorder="true" applyAlignment="true" applyProtection="true">
      <alignment horizontal="center" vertical="center" textRotation="0" wrapText="false" indent="0" shrinkToFit="false"/>
      <protection locked="true" hidden="false"/>
    </xf>
    <xf numFmtId="164" fontId="8" fillId="4" borderId="0" xfId="37" applyFont="true" applyBorder="true" applyAlignment="true" applyProtection="true">
      <alignment horizontal="center" vertical="bottom" textRotation="0" wrapText="false" indent="0" shrinkToFit="false"/>
      <protection locked="true" hidden="false"/>
    </xf>
    <xf numFmtId="164" fontId="14" fillId="0" borderId="3" xfId="37" applyFont="true" applyBorder="true" applyAlignment="true" applyProtection="true">
      <alignment horizontal="general" vertical="center" textRotation="0" wrapText="true" indent="0" shrinkToFit="false"/>
      <protection locked="true" hidden="false"/>
    </xf>
    <xf numFmtId="164" fontId="15" fillId="7" borderId="3" xfId="37" applyFont="true" applyBorder="true" applyAlignment="true" applyProtection="true">
      <alignment horizontal="general" vertical="center" textRotation="0" wrapText="true" indent="0" shrinkToFit="false"/>
      <protection locked="true" hidden="false"/>
    </xf>
    <xf numFmtId="164" fontId="15" fillId="0" borderId="3" xfId="37" applyFont="true" applyBorder="true" applyAlignment="true" applyProtection="true">
      <alignment horizontal="general" vertical="center" textRotation="0" wrapText="true" indent="0" shrinkToFit="false"/>
      <protection locked="true" hidden="false"/>
    </xf>
    <xf numFmtId="164" fontId="5" fillId="0" borderId="3" xfId="37" applyFont="true" applyBorder="true" applyAlignment="true" applyProtection="true">
      <alignment horizontal="general" vertical="center" textRotation="0" wrapText="true" indent="0" shrinkToFit="false"/>
      <protection locked="true" hidden="false"/>
    </xf>
    <xf numFmtId="164" fontId="15" fillId="8" borderId="3" xfId="37" applyFont="true" applyBorder="true" applyAlignment="true" applyProtection="true">
      <alignment horizontal="general" vertical="center" textRotation="0" wrapText="true" indent="0" shrinkToFit="false"/>
      <protection locked="true" hidden="false"/>
    </xf>
    <xf numFmtId="164" fontId="15" fillId="6" borderId="3" xfId="37" applyFont="true" applyBorder="true" applyAlignment="true" applyProtection="true">
      <alignment horizontal="general" vertical="center" textRotation="0" wrapText="true" indent="0" shrinkToFit="false"/>
      <protection locked="true" hidden="false"/>
    </xf>
    <xf numFmtId="164" fontId="15" fillId="9" borderId="3" xfId="37" applyFont="true" applyBorder="true" applyAlignment="true" applyProtection="true">
      <alignment horizontal="general" vertical="center" textRotation="0" wrapText="true" indent="0" shrinkToFit="false"/>
      <protection locked="true" hidden="false"/>
    </xf>
    <xf numFmtId="164" fontId="16" fillId="10" borderId="7" xfId="37" applyFont="true" applyBorder="true" applyAlignment="true" applyProtection="true">
      <alignment horizontal="general" vertical="center" textRotation="0" wrapText="true" indent="0" shrinkToFit="false"/>
      <protection locked="true" hidden="false"/>
    </xf>
    <xf numFmtId="164" fontId="16" fillId="10" borderId="8" xfId="37" applyFont="true" applyBorder="true" applyAlignment="true" applyProtection="true">
      <alignment horizontal="general" vertical="center" textRotation="0" wrapText="true" indent="0" shrinkToFit="false"/>
      <protection locked="true" hidden="false"/>
    </xf>
    <xf numFmtId="164" fontId="16" fillId="10" borderId="9" xfId="37" applyFont="true" applyBorder="true" applyAlignment="true" applyProtection="true">
      <alignment horizontal="general" vertical="center" textRotation="0" wrapText="true" indent="0" shrinkToFit="false"/>
      <protection locked="true" hidden="false"/>
    </xf>
    <xf numFmtId="164" fontId="16" fillId="10" borderId="10" xfId="37" applyFont="true" applyBorder="true" applyAlignment="true" applyProtection="true">
      <alignment horizontal="general" vertical="center" textRotation="0" wrapText="true" indent="0" shrinkToFit="false"/>
      <protection locked="true" hidden="false"/>
    </xf>
    <xf numFmtId="164" fontId="5" fillId="0" borderId="0" xfId="37" applyFont="false" applyBorder="false" applyAlignment="true" applyProtection="true">
      <alignment horizontal="center" vertical="bottom" textRotation="0" wrapText="false" indent="0" shrinkToFit="false"/>
      <protection locked="true" hidden="false"/>
    </xf>
    <xf numFmtId="164" fontId="5" fillId="0" borderId="0" xfId="37" applyFont="false" applyBorder="false" applyAlignment="true" applyProtection="true">
      <alignment horizontal="left" vertical="bottom" textRotation="0" wrapText="false" indent="0" shrinkToFit="false"/>
      <protection locked="true" hidden="false"/>
    </xf>
    <xf numFmtId="164" fontId="17" fillId="3" borderId="0" xfId="37" applyFont="true" applyBorder="true" applyAlignment="true" applyProtection="true">
      <alignment horizontal="left" vertical="center" textRotation="0" wrapText="false" indent="0" shrinkToFit="false"/>
      <protection locked="true" hidden="false"/>
    </xf>
    <xf numFmtId="164" fontId="14" fillId="11" borderId="11" xfId="37" applyFont="true" applyBorder="true" applyAlignment="true" applyProtection="true">
      <alignment horizontal="center" vertical="center" textRotation="0" wrapText="true" indent="0" shrinkToFit="false"/>
      <protection locked="true" hidden="false"/>
    </xf>
    <xf numFmtId="164" fontId="18" fillId="9" borderId="11" xfId="37" applyFont="true" applyBorder="true" applyAlignment="true" applyProtection="true">
      <alignment horizontal="center" vertical="center" textRotation="0" wrapText="true" indent="0" shrinkToFit="false"/>
      <protection locked="true" hidden="false"/>
    </xf>
    <xf numFmtId="164" fontId="19" fillId="11" borderId="3" xfId="36" applyFont="true" applyBorder="true" applyAlignment="true" applyProtection="true">
      <alignment horizontal="center" vertical="center" textRotation="0" wrapText="true" indent="0" shrinkToFit="false"/>
      <protection locked="true" hidden="false"/>
    </xf>
    <xf numFmtId="164" fontId="20" fillId="4" borderId="1" xfId="37" applyFont="true" applyBorder="true" applyAlignment="true" applyProtection="true">
      <alignment horizontal="center" vertical="center" textRotation="0" wrapText="true" indent="0" shrinkToFit="false"/>
      <protection locked="true" hidden="false"/>
    </xf>
    <xf numFmtId="164" fontId="20" fillId="4" borderId="12" xfId="37" applyFont="true" applyBorder="true" applyAlignment="true" applyProtection="true">
      <alignment horizontal="center" vertical="center" textRotation="0" wrapText="true" indent="0" shrinkToFit="false"/>
      <protection locked="true" hidden="false"/>
    </xf>
    <xf numFmtId="164" fontId="20" fillId="4" borderId="12" xfId="37" applyFont="true" applyBorder="true" applyAlignment="true" applyProtection="true">
      <alignment horizontal="left" vertical="center" textRotation="0" wrapText="true" indent="0" shrinkToFit="false"/>
      <protection locked="true" hidden="false"/>
    </xf>
    <xf numFmtId="164" fontId="20" fillId="4" borderId="2" xfId="37" applyFont="true" applyBorder="true" applyAlignment="true" applyProtection="true">
      <alignment horizontal="center" vertical="center" textRotation="0" wrapText="true" indent="0" shrinkToFit="false"/>
      <protection locked="true" hidden="false"/>
    </xf>
    <xf numFmtId="164" fontId="8" fillId="4" borderId="12" xfId="38" applyFont="true" applyBorder="true" applyAlignment="true" applyProtection="true">
      <alignment horizontal="center" vertical="center" textRotation="0" wrapText="true" indent="0" shrinkToFit="false"/>
      <protection locked="true" hidden="false"/>
    </xf>
    <xf numFmtId="164" fontId="8" fillId="4" borderId="12" xfId="37" applyFont="true" applyBorder="true" applyAlignment="true" applyProtection="true">
      <alignment horizontal="center" vertical="center" textRotation="0" wrapText="true" indent="0" shrinkToFit="false"/>
      <protection locked="true" hidden="false"/>
    </xf>
    <xf numFmtId="164" fontId="21" fillId="4" borderId="3" xfId="36" applyFont="true" applyBorder="true" applyAlignment="true" applyProtection="true">
      <alignment horizontal="center" vertical="center" textRotation="0" wrapText="true" indent="0" shrinkToFit="false"/>
      <protection locked="true" hidden="false"/>
    </xf>
    <xf numFmtId="164" fontId="22" fillId="12" borderId="13" xfId="37" applyFont="true" applyBorder="true" applyAlignment="true" applyProtection="true">
      <alignment horizontal="center" vertical="center" textRotation="0" wrapText="false" indent="0" shrinkToFit="false"/>
      <protection locked="true" hidden="false"/>
    </xf>
    <xf numFmtId="164" fontId="22" fillId="12" borderId="14" xfId="37" applyFont="true" applyBorder="true" applyAlignment="true" applyProtection="true">
      <alignment horizontal="left" vertical="center" textRotation="0" wrapText="true" indent="0" shrinkToFit="false"/>
      <protection locked="true" hidden="false"/>
    </xf>
    <xf numFmtId="171" fontId="22" fillId="12" borderId="14" xfId="37" applyFont="true" applyBorder="true" applyAlignment="true" applyProtection="true">
      <alignment horizontal="center" vertical="center" textRotation="0" wrapText="false" indent="0" shrinkToFit="false"/>
      <protection locked="true" hidden="false"/>
    </xf>
    <xf numFmtId="170" fontId="22" fillId="12" borderId="14" xfId="37" applyFont="true" applyBorder="true" applyAlignment="true" applyProtection="true">
      <alignment horizontal="center" vertical="center" textRotation="0" wrapText="false" indent="0" shrinkToFit="false"/>
      <protection locked="true" hidden="false"/>
    </xf>
    <xf numFmtId="173" fontId="22" fillId="12" borderId="14" xfId="37" applyFont="true" applyBorder="true" applyAlignment="true" applyProtection="true">
      <alignment horizontal="center" vertical="center" textRotation="0" wrapText="false" indent="0" shrinkToFit="false"/>
      <protection locked="true" hidden="false"/>
    </xf>
    <xf numFmtId="170" fontId="23" fillId="13" borderId="14" xfId="37" applyFont="true" applyBorder="true" applyAlignment="true" applyProtection="true">
      <alignment horizontal="center" vertical="center" textRotation="0" wrapText="false" indent="0" shrinkToFit="false"/>
      <protection locked="true" hidden="false"/>
    </xf>
    <xf numFmtId="172" fontId="23" fillId="13" borderId="14" xfId="37" applyFont="true" applyBorder="true" applyAlignment="true" applyProtection="true">
      <alignment horizontal="center" vertical="center" textRotation="0" wrapText="false" indent="0" shrinkToFit="false"/>
      <protection locked="true" hidden="false"/>
    </xf>
    <xf numFmtId="164" fontId="23" fillId="13" borderId="14" xfId="37" applyFont="true" applyBorder="true" applyAlignment="true" applyProtection="true">
      <alignment horizontal="center" vertical="center" textRotation="0" wrapText="false" indent="0" shrinkToFit="false"/>
      <protection locked="true" hidden="false"/>
    </xf>
    <xf numFmtId="164" fontId="22" fillId="12" borderId="14" xfId="37" applyFont="true" applyBorder="true" applyAlignment="true" applyProtection="true">
      <alignment horizontal="center" vertical="center" textRotation="0" wrapText="false" indent="0" shrinkToFit="false"/>
      <protection locked="true" hidden="false"/>
    </xf>
    <xf numFmtId="170" fontId="24" fillId="12" borderId="14" xfId="38" applyFont="true" applyBorder="true" applyAlignment="true" applyProtection="true">
      <alignment horizontal="center" vertical="center" textRotation="0" wrapText="false" indent="0" shrinkToFit="false"/>
      <protection locked="true" hidden="false"/>
    </xf>
    <xf numFmtId="164" fontId="23" fillId="13" borderId="14" xfId="37" applyFont="true" applyBorder="true" applyAlignment="true" applyProtection="true">
      <alignment horizontal="left" vertical="center" textRotation="0" wrapText="true" indent="0" shrinkToFit="false"/>
      <protection locked="true" hidden="false"/>
    </xf>
    <xf numFmtId="164" fontId="25" fillId="5" borderId="3" xfId="36" applyFont="true" applyBorder="true" applyAlignment="true" applyProtection="true">
      <alignment horizontal="center" vertical="center" textRotation="0" wrapText="false" indent="0" shrinkToFit="false"/>
      <protection locked="true" hidden="false"/>
    </xf>
    <xf numFmtId="164" fontId="22" fillId="12" borderId="15" xfId="37" applyFont="true" applyBorder="true" applyAlignment="true" applyProtection="true">
      <alignment horizontal="center" vertical="center" textRotation="0" wrapText="false" indent="0" shrinkToFit="false"/>
      <protection locked="true" hidden="false"/>
    </xf>
    <xf numFmtId="164" fontId="22" fillId="12" borderId="3" xfId="37" applyFont="true" applyBorder="true" applyAlignment="true" applyProtection="true">
      <alignment horizontal="left" vertical="center" textRotation="0" wrapText="true" indent="0" shrinkToFit="false"/>
      <protection locked="true" hidden="false"/>
    </xf>
    <xf numFmtId="171" fontId="22" fillId="12" borderId="3" xfId="37" applyFont="true" applyBorder="true" applyAlignment="true" applyProtection="true">
      <alignment horizontal="center" vertical="center" textRotation="0" wrapText="false" indent="0" shrinkToFit="false"/>
      <protection locked="true" hidden="false"/>
    </xf>
    <xf numFmtId="170" fontId="22" fillId="12" borderId="3" xfId="37" applyFont="true" applyBorder="true" applyAlignment="true" applyProtection="true">
      <alignment horizontal="center" vertical="center" textRotation="0" wrapText="false" indent="0" shrinkToFit="false"/>
      <protection locked="true" hidden="false"/>
    </xf>
    <xf numFmtId="173" fontId="22" fillId="12" borderId="3" xfId="37" applyFont="true" applyBorder="true" applyAlignment="true" applyProtection="true">
      <alignment horizontal="center" vertical="center" textRotation="0" wrapText="false" indent="0" shrinkToFit="false"/>
      <protection locked="true" hidden="false"/>
    </xf>
    <xf numFmtId="170" fontId="23" fillId="13" borderId="3" xfId="37" applyFont="true" applyBorder="true" applyAlignment="true" applyProtection="true">
      <alignment horizontal="center" vertical="center" textRotation="0" wrapText="false" indent="0" shrinkToFit="false"/>
      <protection locked="true" hidden="false"/>
    </xf>
    <xf numFmtId="172" fontId="23" fillId="13" borderId="3" xfId="37" applyFont="true" applyBorder="true" applyAlignment="true" applyProtection="true">
      <alignment horizontal="center" vertical="center" textRotation="0" wrapText="false" indent="0" shrinkToFit="false"/>
      <protection locked="true" hidden="false"/>
    </xf>
    <xf numFmtId="164" fontId="23" fillId="13" borderId="3" xfId="37" applyFont="true" applyBorder="true" applyAlignment="true" applyProtection="true">
      <alignment horizontal="center" vertical="center" textRotation="0" wrapText="false" indent="0" shrinkToFit="false"/>
      <protection locked="true" hidden="false"/>
    </xf>
    <xf numFmtId="164" fontId="22" fillId="12" borderId="3" xfId="37" applyFont="true" applyBorder="true" applyAlignment="true" applyProtection="true">
      <alignment horizontal="center" vertical="center" textRotation="0" wrapText="false" indent="0" shrinkToFit="false"/>
      <protection locked="true" hidden="false"/>
    </xf>
    <xf numFmtId="170" fontId="24" fillId="12" borderId="3" xfId="38" applyFont="true" applyBorder="true" applyAlignment="true" applyProtection="true">
      <alignment horizontal="center" vertical="center" textRotation="0" wrapText="false" indent="0" shrinkToFit="false"/>
      <protection locked="true" hidden="false"/>
    </xf>
    <xf numFmtId="164" fontId="23" fillId="13" borderId="3" xfId="37" applyFont="true" applyBorder="true" applyAlignment="true" applyProtection="true">
      <alignment horizontal="left" vertical="center" textRotation="0" wrapText="true" indent="0" shrinkToFit="false"/>
      <protection locked="true" hidden="false"/>
    </xf>
    <xf numFmtId="164" fontId="22" fillId="12" borderId="3" xfId="37" applyFont="true" applyBorder="true" applyAlignment="true" applyProtection="true">
      <alignment horizontal="left" vertical="center" textRotation="0" wrapText="false" indent="0" shrinkToFit="false"/>
      <protection locked="true" hidden="false"/>
    </xf>
    <xf numFmtId="174" fontId="23" fillId="13" borderId="3" xfId="37" applyFont="true" applyBorder="true" applyAlignment="true" applyProtection="true">
      <alignment horizontal="center" vertical="center" textRotation="0" wrapText="false" indent="0" shrinkToFit="false"/>
      <protection locked="true" hidden="false"/>
    </xf>
    <xf numFmtId="164" fontId="17" fillId="3" borderId="0" xfId="37" applyFont="true" applyBorder="true" applyAlignment="true" applyProtection="true">
      <alignment horizontal="general" vertical="center" textRotation="0" wrapText="true" indent="0" shrinkToFit="false"/>
      <protection locked="true" hidden="false"/>
    </xf>
    <xf numFmtId="164" fontId="20" fillId="4" borderId="16" xfId="37" applyFont="true" applyBorder="true" applyAlignment="true" applyProtection="true">
      <alignment horizontal="center" vertical="center" textRotation="0" wrapText="true" indent="0" shrinkToFit="false"/>
      <protection locked="true" hidden="false"/>
    </xf>
    <xf numFmtId="164" fontId="20" fillId="4" borderId="17" xfId="37" applyFont="true" applyBorder="true" applyAlignment="true" applyProtection="true">
      <alignment horizontal="center" vertical="center" textRotation="0" wrapText="true" indent="0" shrinkToFit="false"/>
      <protection locked="true" hidden="false"/>
    </xf>
    <xf numFmtId="164" fontId="20" fillId="4" borderId="17" xfId="37" applyFont="true" applyBorder="true" applyAlignment="true" applyProtection="true">
      <alignment horizontal="left" vertical="center" textRotation="0" wrapText="true" indent="0" shrinkToFit="false"/>
      <protection locked="true" hidden="false"/>
    </xf>
    <xf numFmtId="164" fontId="26" fillId="14" borderId="0" xfId="37" applyFont="true" applyBorder="false" applyAlignment="true" applyProtection="true">
      <alignment horizontal="general" vertical="bottom" textRotation="0" wrapText="false" indent="0" shrinkToFit="false"/>
      <protection locked="true" hidden="false"/>
    </xf>
    <xf numFmtId="164" fontId="5" fillId="0" borderId="18" xfId="37" applyFont="true" applyBorder="true" applyAlignment="true" applyProtection="true">
      <alignment horizontal="center" vertical="center" textRotation="0" wrapText="false" indent="0" shrinkToFit="false"/>
      <protection locked="true" hidden="false"/>
    </xf>
    <xf numFmtId="164" fontId="5" fillId="0" borderId="3" xfId="37" applyFont="true" applyBorder="true" applyAlignment="true" applyProtection="true">
      <alignment horizontal="left" vertical="center" textRotation="0" wrapText="true" indent="0" shrinkToFit="false"/>
      <protection locked="true" hidden="false"/>
    </xf>
    <xf numFmtId="164" fontId="5" fillId="0" borderId="3" xfId="37" applyFont="true" applyBorder="true" applyAlignment="true" applyProtection="true">
      <alignment horizontal="left" vertical="center" textRotation="0" wrapText="false" indent="0" shrinkToFit="false"/>
      <protection locked="true" hidden="false"/>
    </xf>
    <xf numFmtId="170" fontId="5" fillId="0" borderId="3" xfId="37" applyFont="true" applyBorder="true" applyAlignment="true" applyProtection="true">
      <alignment horizontal="center" vertical="center" textRotation="0" wrapText="false" indent="0" shrinkToFit="false"/>
      <protection locked="true" hidden="false"/>
    </xf>
    <xf numFmtId="172" fontId="5" fillId="0" borderId="3" xfId="37" applyFont="true" applyBorder="true" applyAlignment="true" applyProtection="true">
      <alignment horizontal="center" vertical="center" textRotation="0" wrapText="false" indent="0" shrinkToFit="false"/>
      <protection locked="true" hidden="false"/>
    </xf>
    <xf numFmtId="164" fontId="5" fillId="0" borderId="3" xfId="37" applyFont="true" applyBorder="true" applyAlignment="true" applyProtection="true">
      <alignment horizontal="center" vertical="center" textRotation="0" wrapText="false" indent="0" shrinkToFit="false"/>
      <protection locked="true" hidden="false"/>
    </xf>
    <xf numFmtId="170" fontId="26" fillId="14" borderId="0" xfId="37" applyFont="true" applyBorder="true" applyAlignment="true" applyProtection="true">
      <alignment horizontal="general" vertical="bottom" textRotation="0" wrapText="false" indent="0" shrinkToFit="false"/>
      <protection locked="true" hidden="false"/>
    </xf>
    <xf numFmtId="172" fontId="26" fillId="14" borderId="0" xfId="37" applyFont="true" applyBorder="false" applyAlignment="true" applyProtection="true">
      <alignment horizontal="general" vertical="bottom" textRotation="0" wrapText="false" indent="0" shrinkToFit="false"/>
      <protection locked="true" hidden="false"/>
    </xf>
    <xf numFmtId="164" fontId="5" fillId="0" borderId="5" xfId="37" applyFont="false" applyBorder="true" applyAlignment="true" applyProtection="true">
      <alignment horizontal="general" vertical="center" textRotation="0" wrapText="true" indent="0" shrinkToFit="false"/>
      <protection locked="true" hidden="false"/>
    </xf>
    <xf numFmtId="164" fontId="5" fillId="0" borderId="5" xfId="37" applyFont="false" applyBorder="true" applyAlignment="true" applyProtection="true">
      <alignment horizontal="center" vertical="center" textRotation="0" wrapText="false" indent="0" shrinkToFit="false"/>
      <protection locked="true" hidden="false"/>
    </xf>
    <xf numFmtId="170" fontId="5" fillId="0" borderId="5" xfId="37" applyFont="true" applyBorder="true" applyAlignment="true" applyProtection="true">
      <alignment horizontal="center" vertical="center" textRotation="0" wrapText="false" indent="0" shrinkToFit="false"/>
      <protection locked="true" hidden="false"/>
    </xf>
    <xf numFmtId="172" fontId="5" fillId="0" borderId="5" xfId="37" applyFont="false" applyBorder="true" applyAlignment="true" applyProtection="true">
      <alignment horizontal="center" vertical="center" textRotation="0" wrapText="false" indent="0" shrinkToFit="false"/>
      <protection locked="true" hidden="false"/>
    </xf>
    <xf numFmtId="164" fontId="5" fillId="0" borderId="5" xfId="37" applyFont="false" applyBorder="true" applyAlignment="true" applyProtection="true">
      <alignment horizontal="left" vertical="center" textRotation="0" wrapText="true" indent="0" shrinkToFit="false"/>
      <protection locked="true" hidden="false"/>
    </xf>
    <xf numFmtId="170" fontId="5" fillId="0" borderId="5" xfId="37" applyFont="true" applyBorder="true" applyAlignment="true" applyProtection="true">
      <alignment horizontal="left" vertical="center" textRotation="0" wrapText="false" indent="0" shrinkToFit="false"/>
      <protection locked="true" hidden="false"/>
    </xf>
    <xf numFmtId="164" fontId="5" fillId="0" borderId="6" xfId="37" applyFont="false" applyBorder="true" applyAlignment="true" applyProtection="true">
      <alignment horizontal="general" vertical="center" textRotation="0" wrapText="true" indent="0" shrinkToFit="false"/>
      <protection locked="true" hidden="false"/>
    </xf>
    <xf numFmtId="164" fontId="5" fillId="0" borderId="6" xfId="37" applyFont="false" applyBorder="true" applyAlignment="true" applyProtection="true">
      <alignment horizontal="center" vertical="center" textRotation="0" wrapText="false" indent="0" shrinkToFit="false"/>
      <protection locked="true" hidden="false"/>
    </xf>
    <xf numFmtId="170" fontId="5" fillId="0" borderId="6" xfId="37" applyFont="true" applyBorder="true" applyAlignment="true" applyProtection="true">
      <alignment horizontal="center" vertical="center" textRotation="0" wrapText="false" indent="0" shrinkToFit="false"/>
      <protection locked="true" hidden="false"/>
    </xf>
    <xf numFmtId="172" fontId="5" fillId="0" borderId="6" xfId="37" applyFont="false" applyBorder="true" applyAlignment="true" applyProtection="true">
      <alignment horizontal="center" vertical="center" textRotation="0" wrapText="false" indent="0" shrinkToFit="false"/>
      <protection locked="true" hidden="false"/>
    </xf>
    <xf numFmtId="164" fontId="5" fillId="0" borderId="6" xfId="37" applyFont="false" applyBorder="true" applyAlignment="true" applyProtection="true">
      <alignment horizontal="left" vertical="center" textRotation="0" wrapText="true" indent="0" shrinkToFit="false"/>
      <protection locked="true" hidden="false"/>
    </xf>
    <xf numFmtId="170" fontId="5" fillId="0" borderId="6" xfId="37" applyFont="true" applyBorder="true" applyAlignment="true" applyProtection="true">
      <alignment horizontal="left" vertical="center" textRotation="0" wrapText="false" indent="0" shrinkToFit="false"/>
      <protection locked="true" hidden="false"/>
    </xf>
    <xf numFmtId="170" fontId="5" fillId="0" borderId="0" xfId="37" applyFont="true" applyBorder="true" applyAlignment="true" applyProtection="true">
      <alignment horizontal="general" vertical="bottom" textRotation="0" wrapText="false" indent="0" shrinkToFit="false"/>
      <protection locked="true" hidden="false"/>
    </xf>
    <xf numFmtId="164" fontId="27" fillId="2" borderId="0" xfId="37" applyFont="true" applyBorder="true" applyAlignment="true" applyProtection="true">
      <alignment horizontal="center" vertical="center" textRotation="0" wrapText="false" indent="0" shrinkToFit="false"/>
      <protection locked="true" hidden="false"/>
    </xf>
    <xf numFmtId="164" fontId="28" fillId="10" borderId="0" xfId="37" applyFont="true" applyBorder="true" applyAlignment="true" applyProtection="true">
      <alignment horizontal="left" vertical="center" textRotation="0" wrapText="true" indent="0" shrinkToFit="false"/>
      <protection locked="true" hidden="false"/>
    </xf>
    <xf numFmtId="164" fontId="29" fillId="4" borderId="19" xfId="37" applyFont="true" applyBorder="true" applyAlignment="true" applyProtection="true">
      <alignment horizontal="center" vertical="center" textRotation="0" wrapText="false" indent="0" shrinkToFit="false"/>
      <protection locked="true" hidden="false"/>
    </xf>
    <xf numFmtId="164" fontId="29" fillId="2" borderId="20" xfId="37" applyFont="true" applyBorder="true" applyAlignment="true" applyProtection="true">
      <alignment horizontal="center" vertical="center" textRotation="0" wrapText="false" indent="0" shrinkToFit="false"/>
      <protection locked="true" hidden="false"/>
    </xf>
    <xf numFmtId="164" fontId="20" fillId="15" borderId="19" xfId="37" applyFont="true" applyBorder="true" applyAlignment="true" applyProtection="true">
      <alignment horizontal="center" vertical="center" textRotation="0" wrapText="false" indent="0" shrinkToFit="false"/>
      <protection locked="true" hidden="false"/>
    </xf>
    <xf numFmtId="164" fontId="20" fillId="15" borderId="20" xfId="37" applyFont="true" applyBorder="true" applyAlignment="true" applyProtection="true">
      <alignment horizontal="center" vertical="center" textRotation="0" wrapText="false" indent="0" shrinkToFit="false"/>
      <protection locked="true" hidden="false"/>
    </xf>
    <xf numFmtId="164" fontId="30" fillId="14" borderId="3" xfId="37" applyFont="true" applyBorder="true" applyAlignment="true" applyProtection="true">
      <alignment horizontal="left" vertical="center" textRotation="0" wrapText="true" indent="0" shrinkToFit="false"/>
      <protection locked="true" hidden="false"/>
    </xf>
    <xf numFmtId="164" fontId="30" fillId="6" borderId="3" xfId="37" applyFont="true" applyBorder="true" applyAlignment="true" applyProtection="true">
      <alignment horizontal="left" vertical="center" textRotation="0" wrapText="true" indent="0" shrinkToFit="false"/>
      <protection locked="true" hidden="false"/>
    </xf>
    <xf numFmtId="164" fontId="30" fillId="12" borderId="3" xfId="37" applyFont="true" applyBorder="true" applyAlignment="true" applyProtection="true">
      <alignment horizontal="left" vertical="center" textRotation="0" wrapText="true" indent="0" shrinkToFit="false"/>
      <protection locked="true" hidden="false"/>
    </xf>
    <xf numFmtId="164" fontId="30" fillId="14" borderId="18" xfId="37" applyFont="true" applyBorder="true" applyAlignment="true" applyProtection="true">
      <alignment horizontal="left" vertical="center" textRotation="0" wrapText="true" indent="0" shrinkToFit="false"/>
      <protection locked="true" hidden="false"/>
    </xf>
    <xf numFmtId="164" fontId="30" fillId="14" borderId="21" xfId="37" applyFont="true" applyBorder="true" applyAlignment="true" applyProtection="true">
      <alignment horizontal="left" vertical="center" textRotation="0" wrapText="true" indent="0" shrinkToFit="false"/>
      <protection locked="true" hidden="false"/>
    </xf>
    <xf numFmtId="164" fontId="5" fillId="0" borderId="22" xfId="37" applyFont="false" applyBorder="true" applyAlignment="true" applyProtection="true">
      <alignment horizontal="general" vertical="bottom" textRotation="0" wrapText="false" indent="0" shrinkToFit="false"/>
      <protection locked="true" hidden="false"/>
    </xf>
    <xf numFmtId="164" fontId="28" fillId="10" borderId="23" xfId="37" applyFont="true" applyBorder="true" applyAlignment="true" applyProtection="true">
      <alignment horizontal="left" vertical="center" textRotation="0" wrapText="true" indent="0" shrinkToFit="false"/>
      <protection locked="true" hidden="false"/>
    </xf>
    <xf numFmtId="164" fontId="28" fillId="10" borderId="24" xfId="37" applyFont="true" applyBorder="true" applyAlignment="true" applyProtection="true">
      <alignment horizontal="left" vertical="center" textRotation="0" wrapText="true" indent="0" shrinkToFit="false"/>
      <protection locked="true" hidden="false"/>
    </xf>
    <xf numFmtId="164" fontId="31" fillId="2" borderId="0" xfId="37" applyFont="true" applyBorder="true" applyAlignment="true" applyProtection="true">
      <alignment horizontal="center" vertical="center" textRotation="0" wrapText="false" indent="0" shrinkToFit="false"/>
      <protection locked="true" hidden="false"/>
    </xf>
    <xf numFmtId="164" fontId="8" fillId="4" borderId="0" xfId="37" applyFont="true" applyBorder="false" applyAlignment="true" applyProtection="true">
      <alignment horizontal="center" vertical="bottom" textRotation="0" wrapText="false" indent="0" shrinkToFit="false"/>
      <protection locked="true" hidden="false"/>
    </xf>
    <xf numFmtId="164" fontId="14" fillId="5" borderId="3" xfId="37" applyFont="true" applyBorder="true" applyAlignment="true" applyProtection="true">
      <alignment horizontal="center" vertical="center" textRotation="0" wrapText="true" indent="0" shrinkToFit="false"/>
      <protection locked="true" hidden="false"/>
    </xf>
    <xf numFmtId="164" fontId="14" fillId="3" borderId="3" xfId="37" applyFont="true" applyBorder="true" applyAlignment="true" applyProtection="true">
      <alignment horizontal="general" vertical="center" textRotation="0" wrapText="true" indent="0" shrinkToFit="false"/>
      <protection locked="true" hidden="false"/>
    </xf>
    <xf numFmtId="164" fontId="15" fillId="5" borderId="3" xfId="37" applyFont="true" applyBorder="true" applyAlignment="true" applyProtection="true">
      <alignment horizontal="general" vertical="center" textRotation="0" wrapText="true" indent="0" shrinkToFit="false"/>
      <protection locked="true" hidden="false"/>
    </xf>
    <xf numFmtId="164" fontId="14" fillId="5" borderId="25" xfId="37" applyFont="true" applyBorder="true" applyAlignment="true" applyProtection="true">
      <alignment horizontal="center" vertical="center" textRotation="0" wrapText="false" indent="0" shrinkToFit="false"/>
      <protection locked="true" hidden="false"/>
    </xf>
    <xf numFmtId="164" fontId="5" fillId="0" borderId="26" xfId="37" applyFont="true" applyBorder="true" applyAlignment="true" applyProtection="true">
      <alignment horizontal="general" vertical="center" textRotation="0" wrapText="true" indent="0" shrinkToFit="false"/>
      <protection locked="true" hidden="false"/>
    </xf>
    <xf numFmtId="164" fontId="14" fillId="5" borderId="25" xfId="37" applyFont="true" applyBorder="true" applyAlignment="true" applyProtection="true">
      <alignment horizontal="general" vertical="center" textRotation="0" wrapText="false" indent="0" shrinkToFit="false"/>
      <protection locked="true" hidden="false"/>
    </xf>
    <xf numFmtId="164" fontId="32" fillId="16" borderId="0" xfId="38" applyFont="true" applyBorder="true" applyAlignment="true" applyProtection="true">
      <alignment horizontal="general" vertical="center" textRotation="0" wrapText="true" indent="0" shrinkToFit="false"/>
      <protection locked="true" hidden="false"/>
    </xf>
    <xf numFmtId="164" fontId="14" fillId="5" borderId="27" xfId="37" applyFont="true" applyBorder="true" applyAlignment="true" applyProtection="true">
      <alignment horizontal="center" vertical="center" textRotation="0" wrapText="false" indent="0" shrinkToFit="false"/>
      <protection locked="true" hidden="false"/>
    </xf>
    <xf numFmtId="164" fontId="5" fillId="0" borderId="28" xfId="37" applyFont="true" applyBorder="true" applyAlignment="true" applyProtection="true">
      <alignment horizontal="general" vertical="center" textRotation="0" wrapText="true" indent="0" shrinkToFit="false"/>
      <protection locked="true" hidden="false"/>
    </xf>
    <xf numFmtId="164" fontId="14" fillId="5" borderId="27" xfId="37" applyFont="true" applyBorder="true" applyAlignment="true" applyProtection="true">
      <alignment horizontal="general" vertical="center" textRotation="0" wrapText="false" indent="0" shrinkToFit="false"/>
      <protection locked="true" hidden="false"/>
    </xf>
    <xf numFmtId="164" fontId="32" fillId="16" borderId="0" xfId="37" applyFont="true" applyBorder="true" applyAlignment="true" applyProtection="true">
      <alignment horizontal="general" vertical="center" textRotation="0" wrapText="true" indent="0" shrinkToFit="false"/>
      <protection locked="true" hidden="false"/>
    </xf>
    <xf numFmtId="164" fontId="14" fillId="5" borderId="29" xfId="37" applyFont="true" applyBorder="true" applyAlignment="true" applyProtection="true">
      <alignment horizontal="center" vertical="center" textRotation="0" wrapText="false" indent="0" shrinkToFit="false"/>
      <protection locked="true" hidden="false"/>
    </xf>
    <xf numFmtId="164" fontId="5" fillId="0" borderId="13" xfId="37" applyFont="true" applyBorder="true" applyAlignment="true" applyProtection="true">
      <alignment horizontal="general" vertical="center" textRotation="0" wrapText="true" indent="0" shrinkToFit="false"/>
      <protection locked="true" hidden="false"/>
    </xf>
    <xf numFmtId="164" fontId="14" fillId="5" borderId="29" xfId="37" applyFont="true" applyBorder="true" applyAlignment="true" applyProtection="true">
      <alignment horizontal="general" vertical="center" textRotation="0" wrapText="false" indent="0" shrinkToFit="false"/>
      <protection locked="true" hidden="false"/>
    </xf>
    <xf numFmtId="164" fontId="33" fillId="12" borderId="0" xfId="37" applyFont="true" applyBorder="true" applyAlignment="true" applyProtection="true">
      <alignment horizontal="general" vertical="center" textRotation="0" wrapText="true" indent="0" shrinkToFit="false"/>
      <protection locked="true" hidden="false"/>
    </xf>
    <xf numFmtId="164" fontId="8" fillId="2" borderId="0" xfId="37" applyFont="true" applyBorder="true" applyAlignment="true" applyProtection="true">
      <alignment horizontal="center" vertical="center" textRotation="0" wrapText="false" indent="0" shrinkToFit="false"/>
      <protection locked="true" hidden="false"/>
    </xf>
    <xf numFmtId="164" fontId="7" fillId="10" borderId="0" xfId="37" applyFont="true" applyBorder="true" applyAlignment="true" applyProtection="true">
      <alignment horizontal="left" vertical="center" textRotation="0" wrapText="true" indent="0" shrinkToFit="false"/>
      <protection locked="true" hidden="false"/>
    </xf>
    <xf numFmtId="164" fontId="34" fillId="6" borderId="0" xfId="37" applyFont="true" applyBorder="true" applyAlignment="true" applyProtection="true">
      <alignment horizontal="left" vertical="center" textRotation="0" wrapText="true" indent="0" shrinkToFit="false"/>
      <protection locked="true" hidden="false"/>
    </xf>
    <xf numFmtId="164" fontId="8" fillId="4" borderId="30" xfId="37" applyFont="true" applyBorder="true" applyAlignment="true" applyProtection="true">
      <alignment horizontal="center" vertical="center" textRotation="0" wrapText="true" indent="0" shrinkToFit="false"/>
      <protection locked="true" hidden="false"/>
    </xf>
    <xf numFmtId="164" fontId="8" fillId="4" borderId="17" xfId="37" applyFont="true" applyBorder="true" applyAlignment="true" applyProtection="true">
      <alignment horizontal="center" vertical="center" textRotation="0" wrapText="true" indent="0" shrinkToFit="false"/>
      <protection locked="true" hidden="false"/>
    </xf>
    <xf numFmtId="164" fontId="23" fillId="14" borderId="15" xfId="37" applyFont="true" applyBorder="true" applyAlignment="true" applyProtection="true">
      <alignment horizontal="center" vertical="center" textRotation="0" wrapText="false" indent="0" shrinkToFit="false"/>
      <protection locked="true" hidden="false"/>
    </xf>
    <xf numFmtId="164" fontId="23" fillId="14" borderId="3" xfId="37" applyFont="true" applyBorder="true" applyAlignment="true" applyProtection="true">
      <alignment horizontal="left" vertical="center" textRotation="0" wrapText="true" indent="0" shrinkToFit="false"/>
      <protection locked="true" hidden="false"/>
    </xf>
    <xf numFmtId="170" fontId="23" fillId="14" borderId="3" xfId="37" applyFont="true" applyBorder="true" applyAlignment="true" applyProtection="true">
      <alignment horizontal="center" vertical="center" textRotation="0" wrapText="false" indent="0" shrinkToFit="false"/>
      <protection locked="true" hidden="false"/>
    </xf>
    <xf numFmtId="164" fontId="23" fillId="14" borderId="3" xfId="37" applyFont="true" applyBorder="true" applyAlignment="true" applyProtection="true">
      <alignment horizontal="center" vertical="center" textRotation="0" wrapText="false" indent="0" shrinkToFit="false"/>
      <protection locked="true" hidden="false"/>
    </xf>
    <xf numFmtId="164" fontId="23" fillId="17" borderId="15" xfId="37" applyFont="true" applyBorder="true" applyAlignment="true" applyProtection="true">
      <alignment horizontal="center" vertical="center" textRotation="0" wrapText="false" indent="0" shrinkToFit="false"/>
      <protection locked="true" hidden="false"/>
    </xf>
    <xf numFmtId="164" fontId="23" fillId="17" borderId="3" xfId="37" applyFont="true" applyBorder="true" applyAlignment="true" applyProtection="true">
      <alignment horizontal="left" vertical="center" textRotation="0" wrapText="true" indent="0" shrinkToFit="false"/>
      <protection locked="true" hidden="false"/>
    </xf>
    <xf numFmtId="170" fontId="23" fillId="17" borderId="3" xfId="37" applyFont="true" applyBorder="true" applyAlignment="true" applyProtection="true">
      <alignment horizontal="center" vertical="center" textRotation="0" wrapText="false" indent="0" shrinkToFit="false"/>
      <protection locked="true" hidden="false"/>
    </xf>
    <xf numFmtId="164" fontId="23" fillId="17" borderId="3" xfId="37" applyFont="true" applyBorder="true" applyAlignment="true" applyProtection="true">
      <alignment horizontal="center" vertical="center" textRotation="0" wrapText="false" indent="0" shrinkToFit="false"/>
      <protection locked="true" hidden="false"/>
    </xf>
    <xf numFmtId="164" fontId="35" fillId="10" borderId="0" xfId="37" applyFont="true" applyBorder="true" applyAlignment="true" applyProtection="true">
      <alignment horizontal="general" vertical="center" textRotation="0" wrapText="true" indent="0" shrinkToFit="false"/>
      <protection locked="true" hidden="false"/>
    </xf>
    <xf numFmtId="164" fontId="7" fillId="10" borderId="0" xfId="37" applyFont="true" applyBorder="true" applyAlignment="true" applyProtection="true">
      <alignment horizontal="general" vertical="center" textRotation="0" wrapText="true" indent="0" shrinkToFit="false"/>
      <protection locked="true" hidden="false"/>
    </xf>
    <xf numFmtId="164" fontId="8" fillId="4" borderId="31" xfId="37" applyFont="true" applyBorder="true" applyAlignment="true" applyProtection="true">
      <alignment horizontal="center" vertical="center" textRotation="0" wrapText="true" indent="0" shrinkToFit="false"/>
      <protection locked="true" hidden="false"/>
    </xf>
    <xf numFmtId="164" fontId="14" fillId="12" borderId="13" xfId="37" applyFont="true" applyBorder="true" applyAlignment="true" applyProtection="true">
      <alignment horizontal="general" vertical="center" textRotation="0" wrapText="true" indent="0" shrinkToFit="false"/>
      <protection locked="true" hidden="false"/>
    </xf>
    <xf numFmtId="164" fontId="23" fillId="12" borderId="14" xfId="37" applyFont="true" applyBorder="true" applyAlignment="true" applyProtection="true">
      <alignment horizontal="general" vertical="center" textRotation="0" wrapText="true" indent="0" shrinkToFit="false"/>
      <protection locked="true" hidden="false"/>
    </xf>
    <xf numFmtId="164" fontId="23" fillId="13" borderId="14" xfId="37" applyFont="true" applyBorder="true" applyAlignment="true" applyProtection="true">
      <alignment horizontal="general" vertical="center" textRotation="0" wrapText="true" indent="0" shrinkToFit="false"/>
      <protection locked="true" hidden="false"/>
    </xf>
    <xf numFmtId="164" fontId="23" fillId="13" borderId="29" xfId="37" applyFont="true" applyBorder="true" applyAlignment="true" applyProtection="true">
      <alignment horizontal="general" vertical="center" textRotation="0" wrapText="true" indent="0" shrinkToFit="false"/>
      <protection locked="true" hidden="false"/>
    </xf>
    <xf numFmtId="164" fontId="14" fillId="12" borderId="15" xfId="37" applyFont="true" applyBorder="true" applyAlignment="true" applyProtection="true">
      <alignment horizontal="general" vertical="center" textRotation="0" wrapText="true" indent="0" shrinkToFit="false"/>
      <protection locked="true" hidden="false"/>
    </xf>
    <xf numFmtId="164" fontId="23" fillId="12" borderId="3" xfId="37" applyFont="true" applyBorder="true" applyAlignment="true" applyProtection="true">
      <alignment horizontal="general" vertical="center" textRotation="0" wrapText="true" indent="0" shrinkToFit="false"/>
      <protection locked="true" hidden="false"/>
    </xf>
    <xf numFmtId="164" fontId="23" fillId="13" borderId="3" xfId="37" applyFont="true" applyBorder="true" applyAlignment="true" applyProtection="true">
      <alignment horizontal="general" vertical="center" textRotation="0" wrapText="true" indent="0" shrinkToFit="false"/>
      <protection locked="true" hidden="false"/>
    </xf>
    <xf numFmtId="164" fontId="23" fillId="13" borderId="32" xfId="37" applyFont="true" applyBorder="true" applyAlignment="true" applyProtection="true">
      <alignment horizontal="general" vertical="center" textRotation="0" wrapText="true" indent="0" shrinkToFit="false"/>
      <protection locked="true" hidden="false"/>
    </xf>
    <xf numFmtId="164" fontId="23" fillId="12" borderId="3" xfId="38" applyFont="true" applyBorder="true" applyAlignment="true" applyProtection="true">
      <alignment horizontal="general" vertical="center" textRotation="0" wrapText="true" indent="0" shrinkToFit="false"/>
      <protection locked="true" hidden="false"/>
    </xf>
    <xf numFmtId="164" fontId="19" fillId="5" borderId="3" xfId="40" applyFont="true" applyBorder="true" applyAlignment="true" applyProtection="true">
      <alignment horizontal="general" vertical="center" textRotation="0" wrapText="true" indent="0" shrinkToFit="false"/>
      <protection locked="true" hidden="false"/>
    </xf>
    <xf numFmtId="164" fontId="36" fillId="5" borderId="3" xfId="40" applyFont="true" applyBorder="true" applyAlignment="true" applyProtection="true">
      <alignment horizontal="general" vertical="center" textRotation="0" wrapText="true" indent="0" shrinkToFit="false"/>
      <protection locked="true" hidden="false"/>
    </xf>
    <xf numFmtId="164" fontId="37" fillId="9" borderId="3" xfId="40" applyFont="true" applyBorder="true" applyAlignment="true" applyProtection="true">
      <alignment horizontal="general" vertical="center" textRotation="0" wrapText="true" indent="0" shrinkToFit="false"/>
      <protection locked="true" hidden="false"/>
    </xf>
    <xf numFmtId="164" fontId="9" fillId="2" borderId="0" xfId="39" applyFont="true" applyBorder="true" applyAlignment="true" applyProtection="true">
      <alignment horizontal="center" vertical="center" textRotation="0" wrapText="false" indent="0" shrinkToFit="false"/>
      <protection locked="true" hidden="false"/>
    </xf>
    <xf numFmtId="164" fontId="38" fillId="3" borderId="0" xfId="39" applyFont="true" applyBorder="true" applyAlignment="true" applyProtection="true">
      <alignment horizontal="left" vertical="center" textRotation="0" wrapText="false" indent="0" shrinkToFit="false"/>
      <protection locked="true" hidden="false"/>
    </xf>
    <xf numFmtId="164" fontId="9" fillId="4" borderId="0" xfId="39" applyFont="true" applyBorder="true" applyAlignment="true" applyProtection="true">
      <alignment horizontal="left" vertical="center" textRotation="0" wrapText="false" indent="0" shrinkToFit="false"/>
      <protection locked="true" hidden="false"/>
    </xf>
    <xf numFmtId="164" fontId="9" fillId="4" borderId="0" xfId="39" applyFont="true" applyBorder="true" applyAlignment="true" applyProtection="true">
      <alignment horizontal="center" vertical="center" textRotation="0" wrapText="false" indent="0" shrinkToFit="false"/>
      <protection locked="true" hidden="false"/>
    </xf>
    <xf numFmtId="164" fontId="9" fillId="4" borderId="33" xfId="39" applyFont="true" applyBorder="true" applyAlignment="true" applyProtection="true">
      <alignment horizontal="center" vertical="center" textRotation="0" wrapText="true" indent="0" shrinkToFit="false"/>
      <protection locked="true" hidden="false"/>
    </xf>
    <xf numFmtId="164" fontId="39" fillId="3" borderId="4" xfId="39" applyFont="true" applyBorder="true" applyAlignment="true" applyProtection="true">
      <alignment horizontal="left" vertical="center" textRotation="0" wrapText="true" indent="0" shrinkToFit="false"/>
      <protection locked="true" hidden="false"/>
    </xf>
    <xf numFmtId="164" fontId="39" fillId="3" borderId="4" xfId="39" applyFont="true" applyBorder="true" applyAlignment="true" applyProtection="true">
      <alignment horizontal="general" vertical="center" textRotation="0" wrapText="true" indent="0" shrinkToFit="false"/>
      <protection locked="true" hidden="false"/>
    </xf>
    <xf numFmtId="175" fontId="39" fillId="3" borderId="4" xfId="39" applyFont="true" applyBorder="true" applyAlignment="true" applyProtection="true">
      <alignment horizontal="center" vertical="center" textRotation="0" wrapText="true" indent="0" shrinkToFit="false"/>
      <protection locked="true" hidden="false"/>
    </xf>
    <xf numFmtId="176" fontId="39" fillId="3" borderId="4" xfId="39" applyFont="true" applyBorder="true" applyAlignment="true" applyProtection="true">
      <alignment horizontal="general" vertical="center" textRotation="0" wrapText="true" indent="0" shrinkToFit="false"/>
      <protection locked="true" hidden="false"/>
    </xf>
    <xf numFmtId="164" fontId="39" fillId="3" borderId="5" xfId="39" applyFont="true" applyBorder="true" applyAlignment="true" applyProtection="true">
      <alignment horizontal="left" vertical="center" textRotation="0" wrapText="true" indent="0" shrinkToFit="false"/>
      <protection locked="true" hidden="false"/>
    </xf>
    <xf numFmtId="164" fontId="39" fillId="3" borderId="5" xfId="39" applyFont="true" applyBorder="true" applyAlignment="true" applyProtection="true">
      <alignment horizontal="general" vertical="center" textRotation="0" wrapText="true" indent="0" shrinkToFit="false"/>
      <protection locked="true" hidden="false"/>
    </xf>
    <xf numFmtId="175" fontId="39" fillId="3" borderId="5" xfId="39" applyFont="true" applyBorder="true" applyAlignment="true" applyProtection="true">
      <alignment horizontal="center" vertical="center" textRotation="0" wrapText="true" indent="0" shrinkToFit="false"/>
      <protection locked="true" hidden="false"/>
    </xf>
    <xf numFmtId="176" fontId="39" fillId="3" borderId="5" xfId="39" applyFont="true" applyBorder="true" applyAlignment="true" applyProtection="true">
      <alignment horizontal="general" vertical="center" textRotation="0" wrapText="true" indent="0" shrinkToFit="false"/>
      <protection locked="true" hidden="false"/>
    </xf>
    <xf numFmtId="164" fontId="9" fillId="18" borderId="0" xfId="39" applyFont="true" applyBorder="true" applyAlignment="true" applyProtection="true">
      <alignment horizontal="left" vertical="center" textRotation="0" wrapText="false" indent="0" shrinkToFit="false"/>
      <protection locked="true" hidden="false"/>
    </xf>
    <xf numFmtId="164" fontId="9" fillId="18" borderId="0" xfId="39" applyFont="true" applyBorder="true" applyAlignment="true" applyProtection="true">
      <alignment horizontal="center" vertical="center" textRotation="0" wrapText="false" indent="0" shrinkToFit="false"/>
      <protection locked="true" hidden="false"/>
    </xf>
    <xf numFmtId="164" fontId="39" fillId="19" borderId="4" xfId="39" applyFont="true" applyBorder="true" applyAlignment="true" applyProtection="true">
      <alignment horizontal="left" vertical="center" textRotation="0" wrapText="true" indent="0" shrinkToFit="false"/>
      <protection locked="true" hidden="false"/>
    </xf>
    <xf numFmtId="164" fontId="39" fillId="19" borderId="4" xfId="39" applyFont="true" applyBorder="true" applyAlignment="true" applyProtection="true">
      <alignment horizontal="general" vertical="center" textRotation="0" wrapText="true" indent="0" shrinkToFit="false"/>
      <protection locked="true" hidden="false"/>
    </xf>
    <xf numFmtId="175" fontId="39" fillId="19" borderId="4" xfId="39" applyFont="true" applyBorder="true" applyAlignment="true" applyProtection="true">
      <alignment horizontal="center" vertical="center" textRotation="0" wrapText="true" indent="0" shrinkToFit="false"/>
      <protection locked="true" hidden="false"/>
    </xf>
    <xf numFmtId="176" fontId="39" fillId="19" borderId="4" xfId="39" applyFont="true" applyBorder="true" applyAlignment="true" applyProtection="true">
      <alignment horizontal="general" vertical="center" textRotation="0" wrapText="true" indent="0" shrinkToFit="false"/>
      <protection locked="true" hidden="false"/>
    </xf>
    <xf numFmtId="164" fontId="39" fillId="19" borderId="5" xfId="39" applyFont="true" applyBorder="true" applyAlignment="true" applyProtection="true">
      <alignment horizontal="left" vertical="center" textRotation="0" wrapText="true" indent="0" shrinkToFit="false"/>
      <protection locked="true" hidden="false"/>
    </xf>
    <xf numFmtId="164" fontId="39" fillId="19" borderId="5" xfId="39" applyFont="true" applyBorder="true" applyAlignment="true" applyProtection="true">
      <alignment horizontal="general" vertical="center" textRotation="0" wrapText="true" indent="0" shrinkToFit="false"/>
      <protection locked="true" hidden="false"/>
    </xf>
    <xf numFmtId="175" fontId="39" fillId="19" borderId="5" xfId="39" applyFont="true" applyBorder="true" applyAlignment="true" applyProtection="true">
      <alignment horizontal="center" vertical="center" textRotation="0" wrapText="true" indent="0" shrinkToFit="false"/>
      <protection locked="true" hidden="false"/>
    </xf>
    <xf numFmtId="176" fontId="39" fillId="19" borderId="5" xfId="39" applyFont="true" applyBorder="true" applyAlignment="true" applyProtection="true">
      <alignment horizontal="general" vertical="center" textRotation="0" wrapText="true" indent="0" shrinkToFit="false"/>
      <protection locked="true" hidden="false"/>
    </xf>
    <xf numFmtId="164" fontId="9" fillId="20" borderId="0" xfId="39" applyFont="true" applyBorder="true" applyAlignment="true" applyProtection="true">
      <alignment horizontal="left" vertical="center" textRotation="0" wrapText="false" indent="0" shrinkToFit="false"/>
      <protection locked="true" hidden="false"/>
    </xf>
    <xf numFmtId="164" fontId="9" fillId="20" borderId="0" xfId="39" applyFont="true" applyBorder="true" applyAlignment="true" applyProtection="true">
      <alignment horizontal="center" vertical="center" textRotation="0" wrapText="false" indent="0" shrinkToFit="false"/>
      <protection locked="true" hidden="false"/>
    </xf>
    <xf numFmtId="164" fontId="39" fillId="21" borderId="4" xfId="39" applyFont="true" applyBorder="true" applyAlignment="true" applyProtection="true">
      <alignment horizontal="left" vertical="center" textRotation="0" wrapText="true" indent="0" shrinkToFit="false"/>
      <protection locked="true" hidden="false"/>
    </xf>
    <xf numFmtId="164" fontId="39" fillId="21" borderId="4" xfId="39" applyFont="true" applyBorder="true" applyAlignment="true" applyProtection="true">
      <alignment horizontal="general" vertical="center" textRotation="0" wrapText="true" indent="0" shrinkToFit="false"/>
      <protection locked="true" hidden="false"/>
    </xf>
    <xf numFmtId="175" fontId="39" fillId="21" borderId="4" xfId="39" applyFont="true" applyBorder="true" applyAlignment="true" applyProtection="true">
      <alignment horizontal="center" vertical="center" textRotation="0" wrapText="true" indent="0" shrinkToFit="false"/>
      <protection locked="true" hidden="false"/>
    </xf>
    <xf numFmtId="176" fontId="39" fillId="21" borderId="4" xfId="39" applyFont="true" applyBorder="true" applyAlignment="true" applyProtection="true">
      <alignment horizontal="general" vertical="center" textRotation="0" wrapText="true" indent="0" shrinkToFit="false"/>
      <protection locked="true" hidden="false"/>
    </xf>
    <xf numFmtId="164" fontId="39" fillId="21" borderId="5" xfId="39" applyFont="true" applyBorder="true" applyAlignment="true" applyProtection="true">
      <alignment horizontal="left" vertical="center" textRotation="0" wrapText="true" indent="0" shrinkToFit="false"/>
      <protection locked="true" hidden="false"/>
    </xf>
    <xf numFmtId="164" fontId="39" fillId="21" borderId="5" xfId="39" applyFont="true" applyBorder="true" applyAlignment="true" applyProtection="true">
      <alignment horizontal="general" vertical="center" textRotation="0" wrapText="true" indent="0" shrinkToFit="false"/>
      <protection locked="true" hidden="false"/>
    </xf>
    <xf numFmtId="175" fontId="39" fillId="21" borderId="5" xfId="39" applyFont="true" applyBorder="true" applyAlignment="true" applyProtection="true">
      <alignment horizontal="center" vertical="center" textRotation="0" wrapText="true" indent="0" shrinkToFit="false"/>
      <protection locked="true" hidden="false"/>
    </xf>
    <xf numFmtId="176" fontId="39" fillId="21" borderId="5" xfId="39" applyFont="true" applyBorder="true" applyAlignment="true" applyProtection="true">
      <alignment horizontal="general" vertical="center" textRotation="0" wrapText="true" indent="0" shrinkToFit="false"/>
      <protection locked="true" hidden="false"/>
    </xf>
    <xf numFmtId="164" fontId="9" fillId="4" borderId="3" xfId="40" applyFont="true" applyBorder="true" applyAlignment="true" applyProtection="true">
      <alignment horizontal="general" vertical="center" textRotation="0" wrapText="false" indent="0" shrinkToFit="false"/>
      <protection locked="true" hidden="false"/>
    </xf>
    <xf numFmtId="164" fontId="21" fillId="22" borderId="3" xfId="40" applyFont="true" applyBorder="true" applyAlignment="true" applyProtection="true">
      <alignment horizontal="center" vertical="center" textRotation="0" wrapText="true" indent="0" shrinkToFit="false"/>
      <protection locked="true" hidden="false"/>
    </xf>
    <xf numFmtId="164" fontId="40" fillId="12" borderId="3" xfId="40" applyFont="true" applyBorder="true" applyAlignment="true" applyProtection="true">
      <alignment horizontal="general" vertical="center" textRotation="0" wrapText="false" indent="0" shrinkToFit="false"/>
      <protection locked="true" hidden="false"/>
    </xf>
    <xf numFmtId="164" fontId="40" fillId="12" borderId="3" xfId="40" applyFont="true" applyBorder="true" applyAlignment="true" applyProtection="true">
      <alignment horizontal="center" vertical="center" textRotation="0" wrapText="false" indent="0" shrinkToFit="false"/>
      <protection locked="true" hidden="false"/>
    </xf>
    <xf numFmtId="175" fontId="40" fillId="12" borderId="3" xfId="36" applyFont="true" applyBorder="true" applyAlignment="true" applyProtection="true">
      <alignment horizontal="general" vertical="center" textRotation="0" wrapText="false" indent="0" shrinkToFit="false"/>
      <protection locked="true" hidden="false"/>
    </xf>
    <xf numFmtId="177" fontId="9" fillId="4" borderId="33" xfId="39" applyFont="true" applyBorder="true" applyAlignment="true" applyProtection="true">
      <alignment horizontal="center" vertical="center" textRotation="0" wrapText="true" indent="0" shrinkToFit="false"/>
      <protection locked="true" hidden="false"/>
    </xf>
    <xf numFmtId="49" fontId="14" fillId="12" borderId="13" xfId="37" applyFont="true" applyBorder="true" applyAlignment="true" applyProtection="true" applyNumberFormat="1">
      <alignment horizontal="general" vertical="center" textRotation="0" wrapText="true" indent="0" shrinkToFit="false"/>
      <protection locked="true" hidden="false"/>
    </xf>
    <xf numFmtId="49" fontId="23" fillId="12" borderId="14" xfId="37" applyFont="true" applyBorder="true" applyAlignment="true" applyProtection="true" applyNumberFormat="1">
      <alignment horizontal="general" vertical="center" textRotation="0" wrapText="true" indent="0" shrinkToFit="false"/>
      <protection locked="true" hidden="false"/>
    </xf>
  </cellXfs>
  <cellStyles count="31">
    <cellStyle name="Normal" xfId="0" builtinId="0"/>
    <cellStyle name="Comma" xfId="15" builtinId="3"/>
    <cellStyle name="Comma [0]" xfId="16" builtinId="6"/>
    <cellStyle name="Currency" xfId="17" builtinId="4"/>
    <cellStyle name="Currency [0]" xfId="18" builtinId="7"/>
    <cellStyle name="Percent" xfId="19" builtinId="5"/>
    <cellStyle name="Comma" xfId="20"/>
    <cellStyle name="Comma 1" xfId="21"/>
    <cellStyle name="Comma 2" xfId="22"/>
    <cellStyle name="Comma 3" xfId="23"/>
    <cellStyle name="Comma [0]" xfId="24"/>
    <cellStyle name="Comma [0] 2" xfId="25"/>
    <cellStyle name="Comma [0] 3" xfId="26"/>
    <cellStyle name="Comma [0] 4" xfId="27"/>
    <cellStyle name="Currency" xfId="28"/>
    <cellStyle name="Currency 3" xfId="29"/>
    <cellStyle name="Currency 4" xfId="30"/>
    <cellStyle name="Currency 5" xfId="31"/>
    <cellStyle name="Currency [0]" xfId="32"/>
    <cellStyle name="Currency [0] 4" xfId="33"/>
    <cellStyle name="Currency [0] 5" xfId="34"/>
    <cellStyle name="Currency [0] 6" xfId="35"/>
    <cellStyle name="Normal" xfId="36"/>
    <cellStyle name="Normal 1" xfId="37"/>
    <cellStyle name="Normal 5" xfId="38"/>
    <cellStyle name="Normal 6" xfId="39"/>
    <cellStyle name="Normal 7" xfId="40"/>
    <cellStyle name="Percent" xfId="41"/>
    <cellStyle name="Percent 6" xfId="42"/>
    <cellStyle name="Percent 7" xfId="43"/>
    <cellStyle name="Percent 8" xfId="44"/>
  </cellStyles>
  <dxfs count="97">
    <dxf>
      <fill>
        <patternFill patternType="solid">
          <fgColor rgb="FF1F4E78"/>
          <bgColor rgb="FF000000"/>
        </patternFill>
      </fill>
    </dxf>
    <dxf>
      <fill>
        <patternFill patternType="solid">
          <fgColor rgb="FFDDEBF7"/>
          <bgColor rgb="FF000000"/>
        </patternFill>
      </fill>
    </dxf>
    <dxf>
      <fill>
        <patternFill patternType="solid">
          <fgColor rgb="FF0070C0"/>
          <bgColor rgb="FF000000"/>
        </patternFill>
      </fill>
    </dxf>
    <dxf>
      <fill>
        <patternFill patternType="solid">
          <fgColor rgb="FFFFFFFF"/>
          <bgColor rgb="FF000000"/>
        </patternFill>
      </fill>
    </dxf>
    <dxf>
      <fill>
        <patternFill patternType="solid">
          <fgColor rgb="FFF4FAF0"/>
          <bgColor rgb="FF000000"/>
        </patternFill>
      </fill>
    </dxf>
    <dxf>
      <fill>
        <patternFill patternType="solid">
          <fgColor rgb="FF000000"/>
          <bgColor rgb="FF000000"/>
        </patternFill>
      </fill>
    </dxf>
    <dxf>
      <font>
        <b val="1"/>
        <color rgb="FF9C0006"/>
      </font>
      <fill>
        <patternFill>
          <bgColor rgb="FFF4CCCC"/>
        </patternFill>
      </fill>
    </dxf>
    <dxf>
      <font>
        <b val="1"/>
        <color rgb="FF595959"/>
      </font>
      <fill>
        <patternFill>
          <bgColor rgb="FFE7E6E6"/>
        </patternFill>
      </fill>
    </dxf>
    <dxf>
      <font>
        <b val="1"/>
        <color rgb="FF9C6500"/>
      </font>
      <fill>
        <patternFill>
          <bgColor rgb="FFFFF2CC"/>
        </patternFill>
      </fill>
    </dxf>
    <dxf>
      <font>
        <b val="1"/>
        <color rgb="FF17365D"/>
      </font>
      <fill>
        <patternFill>
          <bgColor rgb="FFD9EAF7"/>
        </patternFill>
      </fill>
    </dxf>
    <dxf>
      <font>
        <b val="1"/>
        <color rgb="FF006100"/>
      </font>
      <fill>
        <patternFill>
          <bgColor rgb="FFE2F0D9"/>
        </patternFill>
      </fill>
    </dxf>
    <dxf>
      <font>
        <b val="1"/>
        <color rgb="FF9C0006"/>
      </font>
      <fill>
        <patternFill>
          <bgColor rgb="FFF4CCCC"/>
        </patternFill>
      </fill>
    </dxf>
    <dxf>
      <font>
        <b val="1"/>
        <color rgb="FF595959"/>
      </font>
      <fill>
        <patternFill>
          <bgColor rgb="FFE7E6E6"/>
        </patternFill>
      </fill>
    </dxf>
    <dxf>
      <font>
        <b val="1"/>
        <color rgb="FF9C6500"/>
      </font>
      <fill>
        <patternFill>
          <bgColor rgb="FFFFF2CC"/>
        </patternFill>
      </fill>
    </dxf>
    <dxf>
      <font>
        <b val="1"/>
        <color rgb="FF17365D"/>
      </font>
      <fill>
        <patternFill>
          <bgColor rgb="FFD9EAF7"/>
        </patternFill>
      </fill>
    </dxf>
    <dxf>
      <font>
        <b val="1"/>
        <color rgb="FF006100"/>
      </font>
      <fill>
        <patternFill>
          <bgColor rgb="FFE2F0D9"/>
        </patternFill>
      </fill>
    </dxf>
    <dxf>
      <font>
        <b val="1"/>
        <color rgb="FF9C0006"/>
      </font>
      <fill>
        <patternFill>
          <bgColor rgb="FFF4CCCC"/>
        </patternFill>
      </fill>
    </dxf>
    <dxf>
      <font>
        <b val="1"/>
        <color rgb="FF595959"/>
      </font>
      <fill>
        <patternFill>
          <bgColor rgb="FFE7E6E6"/>
        </patternFill>
      </fill>
    </dxf>
    <dxf>
      <font>
        <b val="1"/>
        <color rgb="FF9C6500"/>
      </font>
      <fill>
        <patternFill>
          <bgColor rgb="FFFFF2CC"/>
        </patternFill>
      </fill>
    </dxf>
    <dxf>
      <font>
        <b val="1"/>
        <color rgb="FF17365D"/>
      </font>
      <fill>
        <patternFill>
          <bgColor rgb="FFD9EAF7"/>
        </patternFill>
      </fill>
    </dxf>
    <dxf>
      <font>
        <b val="1"/>
        <color rgb="FF006100"/>
      </font>
      <fill>
        <patternFill>
          <bgColor rgb="FFE2F0D9"/>
        </patternFill>
      </fill>
    </dxf>
    <dxf>
      <font>
        <b val="1"/>
        <color rgb="FF9C0006"/>
      </font>
      <fill>
        <patternFill>
          <bgColor rgb="FFF4CCCC"/>
        </patternFill>
      </fill>
    </dxf>
    <dxf>
      <font>
        <b val="1"/>
        <color rgb="FF595959"/>
      </font>
      <fill>
        <patternFill>
          <bgColor rgb="FFE7E6E6"/>
        </patternFill>
      </fill>
    </dxf>
    <dxf>
      <font>
        <b val="1"/>
        <color rgb="FF9C6500"/>
      </font>
      <fill>
        <patternFill>
          <bgColor rgb="FFFFF2CC"/>
        </patternFill>
      </fill>
    </dxf>
    <dxf>
      <font>
        <b val="1"/>
        <color rgb="FF17365D"/>
      </font>
      <fill>
        <patternFill>
          <bgColor rgb="FFD9EAF7"/>
        </patternFill>
      </fill>
    </dxf>
    <dxf>
      <font>
        <b val="1"/>
        <color rgb="FF006100"/>
      </font>
      <fill>
        <patternFill>
          <bgColor rgb="FFE2F0D9"/>
        </patternFill>
      </fill>
    </dxf>
    <dxf>
      <font>
        <color rgb="FF9C0006"/>
      </font>
      <fill>
        <patternFill>
          <bgColor rgb="FFF4CCCC"/>
        </patternFill>
      </fill>
    </dxf>
    <dxf>
      <font>
        <color rgb="FF595959"/>
      </font>
      <fill>
        <patternFill>
          <bgColor rgb="FFE7E6E6"/>
        </patternFill>
      </fill>
    </dxf>
    <dxf>
      <font>
        <color rgb="FF595959"/>
      </font>
      <fill>
        <patternFill>
          <bgColor rgb="FFE7E6E6"/>
        </patternFill>
      </fill>
    </dxf>
    <dxf>
      <font>
        <color rgb="FF595959"/>
      </font>
      <fill>
        <patternFill>
          <bgColor rgb="FFE7E6E6"/>
        </patternFill>
      </fill>
    </dxf>
    <dxf>
      <font>
        <color rgb="FF9C0006"/>
      </font>
      <fill>
        <patternFill>
          <bgColor rgb="FFF4CCCC"/>
        </patternFill>
      </fill>
    </dxf>
    <dxf>
      <font>
        <color rgb="FFC65911"/>
      </font>
      <fill>
        <patternFill>
          <bgColor rgb="FFFCE4D6"/>
        </patternFill>
      </fill>
    </dxf>
    <dxf>
      <font>
        <color rgb="FF7F6000"/>
      </font>
      <fill>
        <patternFill>
          <bgColor rgb="FFFFF2CC"/>
        </patternFill>
      </fill>
    </dxf>
    <dxf>
      <font>
        <color rgb="FF1F4E78"/>
      </font>
      <fill>
        <patternFill>
          <bgColor rgb="FFDDEBF7"/>
        </patternFill>
      </fill>
    </dxf>
    <dxf>
      <font>
        <color rgb="FF006100"/>
      </font>
      <fill>
        <patternFill>
          <bgColor rgb="FFE2F0D9"/>
        </patternFill>
      </fill>
    </dxf>
    <dxf>
      <font>
        <color rgb="FF7F6000"/>
      </font>
      <fill>
        <patternFill>
          <bgColor rgb="FFFFF2CC"/>
        </patternFill>
      </fill>
    </dxf>
    <dxf>
      <font>
        <color rgb="FF006100"/>
      </font>
      <fill>
        <patternFill>
          <bgColor rgb="FFE2F0D9"/>
        </patternFill>
      </fill>
    </dxf>
    <dxf>
      <font>
        <color rgb="FF9C0006"/>
      </font>
      <fill>
        <patternFill>
          <bgColor rgb="FFF4CCCC"/>
        </patternFill>
      </fill>
    </dxf>
    <dxf>
      <font>
        <color rgb="FF595959"/>
      </font>
      <fill>
        <patternFill>
          <bgColor rgb="FFE7E6E6"/>
        </patternFill>
      </fill>
    </dxf>
    <dxf>
      <font>
        <color rgb="FF595959"/>
      </font>
      <fill>
        <patternFill>
          <bgColor rgb="FFE7E6E6"/>
        </patternFill>
      </fill>
    </dxf>
    <dxf>
      <font>
        <color rgb="FF595959"/>
      </font>
      <fill>
        <patternFill>
          <bgColor rgb="FFE7E6E6"/>
        </patternFill>
      </fill>
    </dxf>
    <dxf>
      <font>
        <color rgb="FF9C0006"/>
      </font>
      <fill>
        <patternFill>
          <bgColor rgb="FFF4CCCC"/>
        </patternFill>
      </fill>
    </dxf>
    <dxf>
      <font>
        <color rgb="FFC65911"/>
      </font>
      <fill>
        <patternFill>
          <bgColor rgb="FFFCE4D6"/>
        </patternFill>
      </fill>
    </dxf>
    <dxf>
      <font>
        <color rgb="FF7F6000"/>
      </font>
      <fill>
        <patternFill>
          <bgColor rgb="FFFFF2CC"/>
        </patternFill>
      </fill>
    </dxf>
    <dxf>
      <font>
        <color rgb="FF1F4E78"/>
      </font>
      <fill>
        <patternFill>
          <bgColor rgb="FFDDEBF7"/>
        </patternFill>
      </fill>
    </dxf>
    <dxf>
      <font>
        <color rgb="FF006100"/>
      </font>
      <fill>
        <patternFill>
          <bgColor rgb="FFE2F0D9"/>
        </patternFill>
      </fill>
    </dxf>
    <dxf>
      <font>
        <color rgb="FF7F6000"/>
      </font>
      <fill>
        <patternFill>
          <bgColor rgb="FFFFF2CC"/>
        </patternFill>
      </fill>
    </dxf>
    <dxf>
      <font>
        <color rgb="FF006100"/>
      </font>
      <fill>
        <patternFill>
          <bgColor rgb="FFE2F0D9"/>
        </patternFill>
      </fill>
    </dxf>
    <dxf>
      <font>
        <color rgb="FF595959"/>
      </font>
      <fill>
        <patternFill>
          <bgColor rgb="FFE7E6E6"/>
        </patternFill>
      </fill>
    </dxf>
    <dxf>
      <font>
        <color rgb="FF9C0006"/>
      </font>
      <fill>
        <patternFill>
          <bgColor rgb="FFF4CCCC"/>
        </patternFill>
      </fill>
    </dxf>
    <dxf>
      <font>
        <color rgb="FF006100"/>
      </font>
      <fill>
        <patternFill>
          <bgColor rgb="FFE2F0D9"/>
        </patternFill>
      </fill>
    </dxf>
    <dxf>
      <font>
        <color rgb="FF7F6000"/>
      </font>
      <fill>
        <patternFill>
          <bgColor rgb="FFFFF2CC"/>
        </patternFill>
      </fill>
    </dxf>
    <dxf>
      <font>
        <color rgb="FF595959"/>
      </font>
      <fill>
        <patternFill>
          <bgColor rgb="FFE7E6E6"/>
        </patternFill>
      </fill>
    </dxf>
    <dxf>
      <font>
        <b val="1"/>
        <color rgb="FF9C0006"/>
      </font>
      <fill>
        <patternFill>
          <bgColor rgb="FFF4CCCC"/>
        </patternFill>
      </fill>
    </dxf>
    <dxf>
      <font>
        <b val="1"/>
        <color rgb="FF595959"/>
      </font>
      <fill>
        <patternFill>
          <bgColor rgb="FFE7E6E6"/>
        </patternFill>
      </fill>
    </dxf>
    <dxf>
      <font>
        <b val="1"/>
        <color rgb="FF9C6500"/>
      </font>
      <fill>
        <patternFill>
          <bgColor rgb="FFFFF2CC"/>
        </patternFill>
      </fill>
    </dxf>
    <dxf>
      <font>
        <b val="1"/>
        <color rgb="FF17365D"/>
      </font>
      <fill>
        <patternFill>
          <bgColor rgb="FFD9EAF7"/>
        </patternFill>
      </fill>
    </dxf>
    <dxf>
      <font>
        <b val="1"/>
        <color rgb="FF9C0006"/>
      </font>
      <fill>
        <patternFill>
          <bgColor rgb="FFF4CCCC"/>
        </patternFill>
      </fill>
    </dxf>
    <dxf>
      <font>
        <b val="1"/>
        <color rgb="FF595959"/>
      </font>
      <fill>
        <patternFill>
          <bgColor rgb="FFE7E6E6"/>
        </patternFill>
      </fill>
    </dxf>
    <dxf>
      <font>
        <b val="1"/>
        <color rgb="FF9C6500"/>
      </font>
      <fill>
        <patternFill>
          <bgColor rgb="FFFFF2CC"/>
        </patternFill>
      </fill>
    </dxf>
    <dxf>
      <font>
        <b val="1"/>
        <color rgb="FF17365D"/>
      </font>
      <fill>
        <patternFill>
          <bgColor rgb="FFD9EAF7"/>
        </patternFill>
      </fill>
    </dxf>
    <dxf>
      <font>
        <b val="1"/>
        <color rgb="FF006100"/>
      </font>
      <fill>
        <patternFill>
          <bgColor rgb="FFE2F0D9"/>
        </patternFill>
      </fill>
    </dxf>
    <dxf>
      <font>
        <color rgb="FF17365D"/>
      </font>
      <fill>
        <patternFill>
          <bgColor rgb="FFF7FBFE"/>
        </patternFill>
      </fill>
    </dxf>
    <dxf>
      <font>
        <b val="1"/>
        <color rgb="FF17365D"/>
      </font>
      <fill>
        <patternFill>
          <bgColor rgb="FFD9EAF7"/>
        </patternFill>
      </fill>
    </dxf>
    <dxf>
      <font>
        <b val="1"/>
        <color rgb="FF9C6500"/>
      </font>
      <fill>
        <patternFill>
          <bgColor rgb="FFFFF2CC"/>
        </patternFill>
      </fill>
    </dxf>
    <dxf>
      <font>
        <b val="1"/>
        <color rgb="FF9C0006"/>
      </font>
      <fill>
        <patternFill>
          <bgColor rgb="FFF4CCCC"/>
        </patternFill>
      </fill>
    </dxf>
    <dxf>
      <font>
        <color rgb="FF9C6500"/>
      </font>
      <fill>
        <patternFill>
          <bgColor rgb="FFFFF2CC"/>
        </patternFill>
      </fill>
    </dxf>
    <dxf>
      <font>
        <color rgb="FF375623"/>
      </font>
      <fill>
        <patternFill>
          <bgColor rgb="FFE2F0D9"/>
        </patternFill>
      </fill>
    </dxf>
    <dxf>
      <font>
        <color rgb="FF9C0006"/>
      </font>
      <fill>
        <patternFill>
          <bgColor rgb="FFF4CCCC"/>
        </patternFill>
      </fill>
    </dxf>
    <dxf>
      <font>
        <color rgb="FF595959"/>
      </font>
      <fill>
        <patternFill>
          <bgColor rgb="FFE7E6E6"/>
        </patternFill>
      </fill>
    </dxf>
    <dxf>
      <font>
        <color rgb="FF595959"/>
      </font>
      <fill>
        <patternFill>
          <bgColor rgb="FFE7E6E6"/>
        </patternFill>
      </fill>
    </dxf>
    <dxf>
      <font>
        <color rgb="FF595959"/>
      </font>
      <fill>
        <patternFill>
          <bgColor rgb="FFE7E6E6"/>
        </patternFill>
      </fill>
    </dxf>
    <dxf>
      <font>
        <color rgb="FF9C0006"/>
      </font>
      <fill>
        <patternFill>
          <bgColor rgb="FFF4CCCC"/>
        </patternFill>
      </fill>
    </dxf>
    <dxf>
      <font>
        <color rgb="FFC65911"/>
      </font>
      <fill>
        <patternFill>
          <bgColor rgb="FFFCE4D6"/>
        </patternFill>
      </fill>
    </dxf>
    <dxf>
      <font>
        <color rgb="FF7F6000"/>
      </font>
      <fill>
        <patternFill>
          <bgColor rgb="FFFFF2CC"/>
        </patternFill>
      </fill>
    </dxf>
    <dxf>
      <font>
        <color rgb="FF1F4E78"/>
      </font>
      <fill>
        <patternFill>
          <bgColor rgb="FFDDEBF7"/>
        </patternFill>
      </fill>
    </dxf>
    <dxf>
      <font>
        <color rgb="FF006100"/>
      </font>
      <fill>
        <patternFill>
          <bgColor rgb="FFE2F0D9"/>
        </patternFill>
      </fill>
    </dxf>
    <dxf>
      <font>
        <color rgb="FF7F6000"/>
      </font>
      <fill>
        <patternFill>
          <bgColor rgb="FFFFF2CC"/>
        </patternFill>
      </fill>
    </dxf>
    <dxf>
      <font>
        <color rgb="FF006100"/>
      </font>
      <fill>
        <patternFill>
          <bgColor rgb="FFE2F0D9"/>
        </patternFill>
      </fill>
    </dxf>
    <dxf>
      <font>
        <color rgb="FF9C0006"/>
      </font>
      <fill>
        <patternFill>
          <bgColor rgb="FFF4CCCC"/>
        </patternFill>
      </fill>
    </dxf>
    <dxf>
      <font>
        <color rgb="FF595959"/>
      </font>
      <fill>
        <patternFill>
          <bgColor rgb="FFE7E6E6"/>
        </patternFill>
      </fill>
    </dxf>
    <dxf>
      <font>
        <color rgb="FF595959"/>
      </font>
      <fill>
        <patternFill>
          <bgColor rgb="FFE7E6E6"/>
        </patternFill>
      </fill>
    </dxf>
    <dxf>
      <font>
        <color rgb="FF595959"/>
      </font>
      <fill>
        <patternFill>
          <bgColor rgb="FFE7E6E6"/>
        </patternFill>
      </fill>
    </dxf>
    <dxf>
      <font>
        <color rgb="FF9C0006"/>
      </font>
      <fill>
        <patternFill>
          <bgColor rgb="FFF4CCCC"/>
        </patternFill>
      </fill>
    </dxf>
    <dxf>
      <font>
        <color rgb="FFC65911"/>
      </font>
      <fill>
        <patternFill>
          <bgColor rgb="FFFCE4D6"/>
        </patternFill>
      </fill>
    </dxf>
    <dxf>
      <font>
        <color rgb="FF7F6000"/>
      </font>
      <fill>
        <patternFill>
          <bgColor rgb="FFFFF2CC"/>
        </patternFill>
      </fill>
    </dxf>
    <dxf>
      <font>
        <color rgb="FF1F4E78"/>
      </font>
      <fill>
        <patternFill>
          <bgColor rgb="FFDDEBF7"/>
        </patternFill>
      </fill>
    </dxf>
    <dxf>
      <font>
        <color rgb="FF006100"/>
      </font>
      <fill>
        <patternFill>
          <bgColor rgb="FFE2F0D9"/>
        </patternFill>
      </fill>
    </dxf>
    <dxf>
      <font>
        <color rgb="FF7F6000"/>
      </font>
      <fill>
        <patternFill>
          <bgColor rgb="FFFFF2CC"/>
        </patternFill>
      </fill>
    </dxf>
    <dxf>
      <font>
        <color rgb="FF006100"/>
      </font>
      <fill>
        <patternFill>
          <bgColor rgb="FFE2F0D9"/>
        </patternFill>
      </fill>
    </dxf>
    <dxf>
      <font>
        <color rgb="FF000000"/>
      </font>
      <border diagonalUp="false" diagonalDown="false">
        <left style="thin">
          <color theme="4" tint="0.4"/>
        </left>
        <right style="thin">
          <color theme="4" tint="0.4"/>
        </right>
        <top style="thin">
          <color theme="4" tint="0.4"/>
        </top>
        <bottom style="thin">
          <color theme="4" tint="0.4"/>
        </bottom>
        <diagonal/>
      </border>
    </dxf>
    <dxf>
      <fill>
        <patternFill>
          <bgColor theme="4" tint="0.8"/>
        </patternFill>
      </fill>
    </dxf>
    <dxf>
      <fill>
        <patternFill>
          <bgColor theme="4" tint="0.8"/>
        </patternFill>
      </fill>
    </dxf>
    <dxf>
      <font>
        <b val="1"/>
        <color rgb="FF000000"/>
      </font>
    </dxf>
    <dxf>
      <font>
        <b val="1"/>
        <color rgb="FF000000"/>
      </font>
    </dxf>
    <dxf>
      <font>
        <b val="1"/>
        <color rgb="FFFFFFFF"/>
      </font>
      <fill>
        <patternFill>
          <bgColor theme="4"/>
        </patternFill>
      </fill>
    </dxf>
    <dxf>
      <font>
        <b val="1"/>
        <color rgb="FF000000"/>
      </font>
      <border diagonalUp="false" diagonalDown="false">
        <left/>
        <right/>
        <top style="double">
          <color theme="4"/>
        </top>
        <bottom/>
        <diagonal/>
      </border>
    </dxf>
  </dxfs>
  <tableStyles count="1">
    <tableStyle count="7" name="TableStyleMedium2">
      <tableStyleElement dxfId="90" type="wholeTable"/>
      <tableStyleElement dxfId="91" type="firstColumnStripe"/>
      <tableStyleElement dxfId="92" type="firstRowStripe"/>
      <tableStyleElement dxfId="93" type="lastColumn"/>
      <tableStyleElement dxfId="94" type="firstColumn"/>
      <tableStyleElement dxfId="95" type="headerRow"/>
      <tableStyleElement dxfId="96" type="totalRow"/>
    </tableStyle>
  </tableStyles>
  <colors>
    <indexedColors>
      <rgbColor rgb="FF000000"/>
      <rgbColor rgb="FFFFFFFF"/>
      <rgbColor rgb="FFFF0000"/>
      <rgbColor rgb="FF00FF00"/>
      <rgbColor rgb="FF0000FF"/>
      <rgbColor rgb="FFEAF4E3"/>
      <rgbColor rgb="FFFF00FF"/>
      <rgbColor rgb="FFF7FBFE"/>
      <rgbColor rgb="FF9C0006"/>
      <rgbColor rgb="FF006100"/>
      <rgbColor rgb="FF000080"/>
      <rgbColor rgb="FF7F6000"/>
      <rgbColor rgb="FF800080"/>
      <rgbColor rgb="FF156082"/>
      <rgbColor rgb="FFB4C6E7"/>
      <rgbColor rgb="FF595959"/>
      <rgbColor rgb="FF9EADBA"/>
      <rgbColor rgb="FF993366"/>
      <rgbColor rgb="FFFFF7D6"/>
      <rgbColor rgb="FFD9EAF7"/>
      <rgbColor rgb="FF660066"/>
      <rgbColor rgb="FFEAF3F8"/>
      <rgbColor rgb="FF0070C0"/>
      <rgbColor rgb="FFBDD7EE"/>
      <rgbColor rgb="FF000080"/>
      <rgbColor rgb="FFFF00FF"/>
      <rgbColor rgb="FFFCE8E6"/>
      <rgbColor rgb="FF00FFFF"/>
      <rgbColor rgb="FF800080"/>
      <rgbColor rgb="FF800000"/>
      <rgbColor rgb="FF2F75B5"/>
      <rgbColor rgb="FF0000FF"/>
      <rgbColor rgb="FF00CCFF"/>
      <rgbColor rgb="FFDDEBF7"/>
      <rgbColor rgb="FFE2F0D9"/>
      <rgbColor rgb="FFFFF2CC"/>
      <rgbColor rgb="FFD9E2F3"/>
      <rgbColor rgb="FFFCE4D6"/>
      <rgbColor rgb="FFE7E6E6"/>
      <rgbColor rgb="FFF4CCCC"/>
      <rgbColor rgb="FF2E75B6"/>
      <rgbColor rgb="FF46B1E1"/>
      <rgbColor rgb="FFEEF5FA"/>
      <rgbColor rgb="FFF2F2F2"/>
      <rgbColor rgb="FFF4FAF0"/>
      <rgbColor rgb="FFC65911"/>
      <rgbColor rgb="FF5B6573"/>
      <rgbColor rgb="FFA6A6A6"/>
      <rgbColor rgb="FF17365D"/>
      <rgbColor rgb="FF339966"/>
      <rgbColor rgb="FF003300"/>
      <rgbColor rgb="FF375623"/>
      <rgbColor rgb="FF9C6500"/>
      <rgbColor rgb="FF993366"/>
      <rgbColor rgb="FF1F4E78"/>
      <rgbColor rgb="FF262626"/>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ables/table1.xml><?xml version="1.0" encoding="utf-8"?>
<table xmlns="http://schemas.openxmlformats.org/spreadsheetml/2006/main" id="1" name="StrataPortfolioTable" displayName="StrataPortfolioTable" ref="A4:Y104" headerRowCount="1" totalsRowCount="0" totalsRowShown="0">
  <tableColumns count="25">
    <tableColumn id="1" name="SP / DP"/>
    <tableColumn id="2" name="Property Address"/>
    <tableColumn id="3" name="No. of Lots"/>
    <tableColumn id="4" name="ENTER SMAA Signed Date"/>
    <tableColumn id="5" name="ENTER SMAA Term (Years)"/>
    <tableColumn id="6" name="SMAA Expiry Date (Automatic)"/>
    <tableColumn id="7" name="Days to SMAA Expiry (Automatic)"/>
    <tableColumn id="8" name="SMAA Status (Automatic)"/>
    <tableColumn id="9" name="ENTER AFSS Last Submission Date"/>
    <tableColumn id="10" name="ENTER AFSS Due Date"/>
    <tableColumn id="11" name="Days to AFSS Due (Automatic)"/>
    <tableColumn id="12" name="AFSS Status (Automatic)"/>
    <tableColumn id="13" name="ENTER Insurance Last Renewal Date"/>
    <tableColumn id="14" name="ENTER Insurance Expiry / Due Date"/>
    <tableColumn id="15" name="Days to Insurance Due (Automatic)"/>
    <tableColumn id="16" name="Insurance Status (Automatic)"/>
    <tableColumn id="17" name="ENTER Lift Last Inspection / Registration Date"/>
    <tableColumn id="18" name="ENTER Lift Next Due Date"/>
    <tableColumn id="19" name="Days to Lift Due (Automatic)"/>
    <tableColumn id="20" name="Lift Status (Automatic)"/>
    <tableColumn id="21" name="ENTER Financial Year End Date"/>
    <tableColumn id="22" name="ENTER Next Action"/>
    <tableColumn id="23" name="ENTER Manager Target Date"/>
    <tableColumn id="24" name="UPDATE Progress"/>
    <tableColumn id="25" name="FYE Month / Year (Automatic)"/>
  </tableColumns>
  <tableStyleInfo name="TableStyleMedium2" showFirstColumn="0" showLastColumn="0" showRowStripes="1" showColumnStripes="0"/>
</table>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itchFamily="0" charset="1"/>
        <a:ea typeface="Calibri Light" pitchFamily="0" charset="1"/>
        <a:cs typeface="Calibri Light"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l="0" t="0" r="0" b="0"/>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l="0" t="0" r="0" b="0"/>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table" Target="../tables/table1.xml"/>
</Relationships>
</file>

<file path=xl/worksheets/_rels/sheet9.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customHeight="false" zeroHeight="false" outlineLevelRow="0" outlineLevelCol="0"/>
  <cols>
    <col collapsed="false" customWidth="true" hidden="false" outlineLevel="0" max="1" min="1" style="1" width="26"/>
    <col collapsed="false" customWidth="true" hidden="false" outlineLevel="0" max="2" min="2" style="1" width="13"/>
    <col collapsed="false" customWidth="true" hidden="false" outlineLevel="0" max="3" min="3" style="1" width="23"/>
    <col collapsed="false" customWidth="true" hidden="false" outlineLevel="0" max="4" min="4" style="1" width="27"/>
    <col collapsed="false" customWidth="true" hidden="false" outlineLevel="0" max="5" min="5" style="1" width="13"/>
    <col collapsed="false" customWidth="true" hidden="false" outlineLevel="0" max="6" min="6" style="1" width="4"/>
    <col collapsed="false" customWidth="true" hidden="false" outlineLevel="0" max="7" min="7" style="1" width="29"/>
    <col collapsed="false" customWidth="true" hidden="false" outlineLevel="0" max="8" min="8" style="1" width="13"/>
    <col collapsed="false" customWidth="true" hidden="false" outlineLevel="0" max="10" min="10" style="1" width="25"/>
    <col collapsed="false" customWidth="true" hidden="false" outlineLevel="0" max="11" min="11" style="1" width="10"/>
  </cols>
  <sheetData>
    <row r="1" customFormat="false" ht="33.95" hidden="false" customHeight="true" outlineLevel="0" collapsed="false">
      <c r="A1" s="2" t="s">
        <v>0</v>
      </c>
      <c r="B1" s="2"/>
      <c r="C1" s="2"/>
      <c r="D1" s="2"/>
      <c r="E1" s="2"/>
      <c r="F1" s="2"/>
      <c r="G1" s="2"/>
      <c r="H1" s="2"/>
    </row>
    <row r="2" customFormat="false" ht="14.25" hidden="false" customHeight="false" outlineLevel="0" collapsed="false">
      <c r="A2" s="3" t="s">
        <v>1</v>
      </c>
      <c r="B2" s="3"/>
      <c r="C2" s="3"/>
      <c r="D2" s="3"/>
      <c r="E2" s="3"/>
      <c r="F2" s="3"/>
      <c r="G2" s="4" t="s">
        <v>2</v>
      </c>
      <c r="H2" s="5" t="n">
        <f aca="true">TODAY()</f>
        <v>46248</v>
      </c>
    </row>
    <row r="4" customFormat="false" ht="14.25" hidden="false" customHeight="false" outlineLevel="0" collapsed="false">
      <c r="A4" s="6" t="s">
        <v>3</v>
      </c>
      <c r="B4" s="7" t="s">
        <v>4</v>
      </c>
      <c r="C4" s="8" t="s">
        <v>5</v>
      </c>
      <c r="D4" s="6" t="s">
        <v>6</v>
      </c>
      <c r="E4" s="7" t="s">
        <v>7</v>
      </c>
      <c r="G4" s="6" t="s">
        <v>8</v>
      </c>
      <c r="H4" s="7" t="s">
        <v>7</v>
      </c>
    </row>
    <row r="5" customFormat="false" ht="27" hidden="false" customHeight="true" outlineLevel="0" collapsed="false">
      <c r="A5" s="9" t="s">
        <v>9</v>
      </c>
      <c r="B5" s="10" t="n">
        <f aca="false">COUNTIF('Portfolio Register'!$A$5:$A$104,"&lt;&gt;")</f>
        <v>0</v>
      </c>
      <c r="C5" s="11" t="n">
        <f aca="false">HYPERLINK("#'Dashboard Alerts'!A1668",COUNTIF('Portfolio Register'!$AK$5:$AK$104,"Yes"))</f>
        <v>0</v>
      </c>
      <c r="D5" s="9" t="s">
        <v>10</v>
      </c>
      <c r="E5" s="12" t="n">
        <f aca="false">HYPERLINK("#'Dashboard Alerts'!A420",COUNTIF('Portfolio Register'!$H$5:$H$104,"EXPIRED"))</f>
        <v>0</v>
      </c>
      <c r="G5" s="9" t="s">
        <v>11</v>
      </c>
      <c r="H5" s="13" t="n">
        <f aca="false">HYPERLINK("#'Dashboard Alerts'!A1044",COUNTIF('Portfolio Register'!$H$5:$H$104,"DUE ≤ 30 DAYS")+COUNTIF('Portfolio Register'!$H$5:$H$104,"DUE ≤ 90 DAYS")+COUNTIF('Portfolio Register'!$H$5:$H$104,"DUE ≤ 180 DAYS"))</f>
        <v>0</v>
      </c>
    </row>
    <row r="6" customFormat="false" ht="27" hidden="false" customHeight="true" outlineLevel="0" collapsed="false">
      <c r="A6" s="14" t="s">
        <v>12</v>
      </c>
      <c r="B6" s="15" t="n">
        <f aca="false">SUM('Portfolio Register'!$C$5:$C$104)</f>
        <v>0</v>
      </c>
      <c r="D6" s="14" t="s">
        <v>13</v>
      </c>
      <c r="E6" s="16" t="n">
        <f aca="false">HYPERLINK("#'Dashboard Alerts'!A524",COUNTIF('Portfolio Register'!$L$5:$L$104,"OVERDUE"))</f>
        <v>0</v>
      </c>
      <c r="G6" s="14" t="s">
        <v>14</v>
      </c>
      <c r="H6" s="17" t="n">
        <f aca="false">HYPERLINK("#'Dashboard Alerts'!A1148",COUNTIF('Portfolio Register'!$L$5:$L$104,"DUE ≤ 30 DAYS")+COUNTIF('Portfolio Register'!$L$5:$L$104,"DUE ≤ 90 DAYS"))</f>
        <v>0</v>
      </c>
    </row>
    <row r="7" customFormat="false" ht="27" hidden="false" customHeight="true" outlineLevel="0" collapsed="false">
      <c r="A7" s="14" t="s">
        <v>15</v>
      </c>
      <c r="B7" s="18" t="n">
        <f aca="false">HYPERLINK("#'Dashboard Alerts'!A4",COUNTIF('Portfolio Register'!$H$5:$H$104,"MISSING DATE")+COUNTIF('Portfolio Register'!$H$5:$H$104,"CHECK INPUT"))</f>
        <v>0</v>
      </c>
      <c r="D7" s="14" t="s">
        <v>16</v>
      </c>
      <c r="E7" s="16" t="n">
        <f aca="false">HYPERLINK("#'Dashboard Alerts'!A628",COUNTIF('Portfolio Register'!$P$5:$P$104,"OVERDUE"))</f>
        <v>0</v>
      </c>
      <c r="G7" s="14" t="s">
        <v>17</v>
      </c>
      <c r="H7" s="17" t="n">
        <f aca="false">HYPERLINK("#'Dashboard Alerts'!A1252",COUNTIF('Portfolio Register'!$P$5:$P$104,"DUE ≤ 30 DAYS")+COUNTIF('Portfolio Register'!$P$5:$P$104,"DUE ≤ 90 DAYS")+COUNTIF('Portfolio Register'!$P$5:$P$104,"DUE ≤ 180 DAYS"))</f>
        <v>0</v>
      </c>
    </row>
    <row r="8" customFormat="false" ht="27" hidden="false" customHeight="true" outlineLevel="0" collapsed="false">
      <c r="A8" s="19" t="s">
        <v>18</v>
      </c>
      <c r="B8" s="20" t="n">
        <f aca="false">HYPERLINK("#'Dashboard Alerts'!A108",COUNTIF('Portfolio Register'!$L$5:$L$104,"MISSING DATE")+COUNTIF('Portfolio Register'!$L$5:$L$104,"CHECK INPUT")+COUNTIF('Portfolio Register'!$P$5:$P$104,"MISSING DATE")+COUNTIF('Portfolio Register'!$P$5:$P$104,"CHECK INPUT")+COUNTIF('Portfolio Register'!$T$5:$T$104,"MISSING DATE")+COUNTIF('Portfolio Register'!$T$5:$T$104,"CHECK INPUT"))</f>
        <v>0</v>
      </c>
      <c r="D8" s="14" t="s">
        <v>19</v>
      </c>
      <c r="E8" s="16" t="n">
        <f aca="false">HYPERLINK("#'Dashboard Alerts'!A732",COUNTIF('Portfolio Register'!$T$5:$T$104,"OVERDUE"))</f>
        <v>0</v>
      </c>
      <c r="G8" s="14" t="s">
        <v>20</v>
      </c>
      <c r="H8" s="17" t="n">
        <f aca="false">HYPERLINK("#'Dashboard Alerts'!A1356",COUNTIF('Portfolio Register'!$T$5:$T$104,"DUE ≤ 30 DAYS")+COUNTIF('Portfolio Register'!$T$5:$T$104,"DUE ≤ 90 DAYS"))</f>
        <v>0</v>
      </c>
    </row>
    <row r="9" customFormat="false" ht="27" hidden="false" customHeight="true" outlineLevel="0" collapsed="false">
      <c r="A9" s="1" t="s">
        <v>21</v>
      </c>
      <c r="B9" s="21" t="n">
        <f aca="false">HYPERLINK("#'Dashboard Alerts'!A212",COUNTIF('Portfolio Register'!$A$5:$A$104,"&lt;&gt;")-COUNTIF('Portfolio Register'!$Z$5:$Z$104,"&lt;&gt;"))</f>
        <v>0</v>
      </c>
      <c r="D9" s="19" t="s">
        <v>22</v>
      </c>
      <c r="E9" s="22" t="n">
        <f aca="false">HYPERLINK("#'Dashboard Alerts'!A836",COUNTIF('Portfolio Register'!$A$5:$A$104,"&lt;&gt;")-COUNTIF('Portfolio Register'!$U$5:$U$104,"&lt;&gt;"))</f>
        <v>0</v>
      </c>
      <c r="G9" s="19" t="s">
        <v>23</v>
      </c>
      <c r="H9" s="23" t="n">
        <f aca="true">HYPERLINK("#'Dashboard Alerts'!A1460",COUNTIF('Portfolio Register'!$Y$5:$Y$104,TEXT(EDATE(TODAY(),-1),"mmmm yyyy"))+COUNTIF('Portfolio Register'!$Y$5:$Y$104,TEXT(EDATE(TODAY(),-2),"mmmm yyyy"))+COUNTIF('Portfolio Register'!$Y$5:$Y$104,TEXT(EDATE(TODAY(),-3),"mmmm yyyy")))</f>
        <v>0</v>
      </c>
    </row>
    <row r="10" customFormat="false" ht="17.35" hidden="false" customHeight="false" outlineLevel="0" collapsed="false">
      <c r="A10" s="1" t="s">
        <v>24</v>
      </c>
      <c r="B10" s="21" t="n">
        <f aca="false">HYPERLINK("#'Dashboard Alerts'!A316",COUNTIF('Portfolio Register'!$AA$5:$AA$104,"MINOR + MAJOR ACTIVE")+COUNTIF('Portfolio Register'!$AA$5:$AA$104,"MAJOR ACTIVE"))</f>
        <v>0</v>
      </c>
      <c r="D10" s="1" t="s">
        <v>25</v>
      </c>
      <c r="E10" s="22" t="n">
        <f aca="false">HYPERLINK("#'Dashboard Alerts'!A940",COUNTIF('Portfolio Register'!$AH$5:$AH$104,"EXPIRED")+COUNTIF('Portfolio Register'!$AJ$5:$AJ$104,"EXPIRED"))</f>
        <v>0</v>
      </c>
      <c r="G10" s="1" t="s">
        <v>26</v>
      </c>
      <c r="H10" s="23" t="n">
        <f aca="false">HYPERLINK("#'Dashboard Alerts'!A1564",COUNTIF('Portfolio Register'!$AH$5:$AH$104,"DUE ≤ 30 DAYS")+COUNTIF('Portfolio Register'!$AH$5:$AH$104,"DUE ≤ 90 DAYS")+COUNTIF('Portfolio Register'!$AH$5:$AH$104,"DUE ≤ 180 DAYS")+COUNTIF('Portfolio Register'!$AH$5:$AH$104,"DUE ≤ 12 MONTHS")+COUNTIF('Portfolio Register'!$AJ$5:$AJ$104,"DUE ≤ 30 DAYS")+COUNTIF('Portfolio Register'!$AJ$5:$AJ$104,"DUE ≤ 90 DAYS")+COUNTIF('Portfolio Register'!$AJ$5:$AJ$104,"DUE ≤ 180 DAYS")+COUNTIF('Portfolio Register'!$AJ$5:$AJ$104,"DUE ≤ 12 MONTHS"))</f>
        <v>0</v>
      </c>
    </row>
    <row r="11" customFormat="false" ht="14.25" hidden="false" customHeight="false" outlineLevel="0" collapsed="false">
      <c r="A11" s="24" t="s">
        <v>27</v>
      </c>
      <c r="B11" s="24"/>
      <c r="C11" s="24"/>
      <c r="D11" s="24"/>
      <c r="E11" s="24"/>
      <c r="F11" s="24"/>
      <c r="G11" s="24"/>
      <c r="H11" s="24"/>
    </row>
    <row r="12" customFormat="false" ht="32.1" hidden="false" customHeight="true" outlineLevel="0" collapsed="false">
      <c r="A12" s="25" t="s">
        <v>28</v>
      </c>
      <c r="B12" s="26" t="s">
        <v>29</v>
      </c>
      <c r="C12" s="27" t="s">
        <v>30</v>
      </c>
      <c r="D12" s="28" t="s">
        <v>31</v>
      </c>
      <c r="E12" s="28"/>
      <c r="F12" s="28"/>
      <c r="G12" s="28"/>
      <c r="H12" s="28"/>
    </row>
    <row r="13" customFormat="false" ht="32.1" hidden="false" customHeight="true" outlineLevel="0" collapsed="false">
      <c r="A13" s="25" t="s">
        <v>32</v>
      </c>
      <c r="B13" s="29" t="s">
        <v>33</v>
      </c>
      <c r="C13" s="27" t="s">
        <v>34</v>
      </c>
      <c r="D13" s="28" t="s">
        <v>35</v>
      </c>
      <c r="E13" s="28"/>
      <c r="F13" s="28"/>
      <c r="G13" s="28"/>
      <c r="H13" s="28"/>
    </row>
    <row r="14" customFormat="false" ht="32.1" hidden="false" customHeight="true" outlineLevel="0" collapsed="false">
      <c r="A14" s="25" t="s">
        <v>36</v>
      </c>
      <c r="B14" s="30" t="s">
        <v>37</v>
      </c>
      <c r="C14" s="27" t="s">
        <v>38</v>
      </c>
      <c r="D14" s="28" t="s">
        <v>39</v>
      </c>
      <c r="E14" s="28"/>
      <c r="F14" s="28"/>
      <c r="G14" s="28"/>
      <c r="H14" s="28"/>
    </row>
    <row r="15" customFormat="false" ht="32.1" hidden="false" customHeight="true" outlineLevel="0" collapsed="false">
      <c r="A15" s="25" t="s">
        <v>40</v>
      </c>
      <c r="B15" s="31" t="s">
        <v>41</v>
      </c>
      <c r="C15" s="27" t="s">
        <v>42</v>
      </c>
      <c r="D15" s="28" t="s">
        <v>43</v>
      </c>
      <c r="E15" s="28"/>
      <c r="F15" s="28"/>
      <c r="G15" s="28"/>
      <c r="H15" s="28"/>
    </row>
    <row r="17" customFormat="false" ht="10.4" hidden="false" customHeight="true" outlineLevel="0" collapsed="false">
      <c r="A17" s="32" t="s">
        <v>44</v>
      </c>
      <c r="B17" s="32"/>
      <c r="C17" s="32"/>
      <c r="D17" s="32"/>
      <c r="E17" s="32"/>
      <c r="F17" s="32"/>
      <c r="G17" s="32"/>
      <c r="H17" s="32"/>
      <c r="I17" s="32"/>
      <c r="J17" s="32"/>
    </row>
    <row r="18" customFormat="false" ht="14.25" hidden="false" customHeight="false" outlineLevel="0" collapsed="false">
      <c r="A18" s="33"/>
      <c r="B18" s="34"/>
      <c r="C18" s="34"/>
      <c r="D18" s="34"/>
      <c r="E18" s="34"/>
      <c r="F18" s="34"/>
      <c r="G18" s="34"/>
      <c r="H18" s="35"/>
    </row>
  </sheetData>
  <mergeCells count="8">
    <mergeCell ref="A1:H1"/>
    <mergeCell ref="A2:F2"/>
    <mergeCell ref="A11:H11"/>
    <mergeCell ref="D12:H12"/>
    <mergeCell ref="D13:H13"/>
    <mergeCell ref="D14:H14"/>
    <mergeCell ref="D15:H15"/>
    <mergeCell ref="A17:J1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K1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customHeight="false" zeroHeight="false" outlineLevelRow="0" outlineLevelCol="0"/>
  <cols>
    <col collapsed="false" customWidth="true" hidden="false" outlineLevel="0" max="1" min="1" style="1" width="13"/>
    <col collapsed="false" customWidth="true" hidden="false" outlineLevel="0" max="2" min="2" style="1" width="45"/>
    <col collapsed="false" customWidth="true" hidden="false" outlineLevel="0" max="3" min="3" style="36" width="16.75"/>
    <col collapsed="false" customWidth="true" hidden="false" outlineLevel="0" max="4" min="4" style="36" width="15"/>
    <col collapsed="false" customWidth="true" hidden="false" outlineLevel="0" max="5" min="5" style="36" width="13"/>
    <col collapsed="false" customWidth="true" hidden="false" outlineLevel="0" max="6" min="6" style="36" width="15"/>
    <col collapsed="false" customWidth="true" hidden="false" outlineLevel="0" max="7" min="7" style="36" width="13"/>
    <col collapsed="false" customWidth="true" hidden="false" outlineLevel="0" max="8" min="8" style="36" width="18"/>
    <col collapsed="false" customWidth="true" hidden="false" outlineLevel="0" max="9" min="9" style="36" width="17"/>
    <col collapsed="false" customWidth="true" hidden="false" outlineLevel="0" max="10" min="10" style="36" width="15"/>
    <col collapsed="false" customWidth="true" hidden="false" outlineLevel="0" max="11" min="11" style="36" width="13"/>
    <col collapsed="false" customWidth="true" hidden="false" outlineLevel="0" max="13" min="12" style="36" width="18"/>
    <col collapsed="false" customWidth="true" hidden="false" outlineLevel="0" max="14" min="14" style="36" width="17"/>
    <col collapsed="false" customWidth="true" hidden="false" outlineLevel="0" max="15" min="15" style="36" width="14"/>
    <col collapsed="false" customWidth="true" hidden="false" outlineLevel="0" max="16" min="16" style="1" width="18"/>
    <col collapsed="false" customWidth="true" hidden="false" outlineLevel="0" max="17" min="17" style="36" width="22"/>
    <col collapsed="false" customWidth="true" hidden="false" outlineLevel="0" max="18" min="18" style="36" width="16"/>
    <col collapsed="false" customWidth="true" hidden="false" outlineLevel="0" max="19" min="19" style="36" width="13"/>
    <col collapsed="false" customWidth="true" hidden="false" outlineLevel="0" max="20" min="20" style="36" width="18"/>
    <col collapsed="false" customWidth="true" hidden="false" outlineLevel="0" max="21" min="21" style="36" width="15"/>
    <col collapsed="false" customWidth="true" hidden="false" outlineLevel="0" max="22" min="22" style="37" width="37.13"/>
    <col collapsed="false" customWidth="true" hidden="false" outlineLevel="0" max="23" min="23" style="36" width="15"/>
    <col collapsed="false" customWidth="true" hidden="false" outlineLevel="0" max="24" min="24" style="1" width="15"/>
    <col collapsed="false" customWidth="true" hidden="false" outlineLevel="0" max="25" min="25" style="1" width="14"/>
    <col collapsed="false" customWidth="true" hidden="false" outlineLevel="0" max="26" min="26" style="1" width="19"/>
    <col collapsed="false" customWidth="true" hidden="false" outlineLevel="0" max="27" min="27" style="1" width="22"/>
    <col collapsed="false" customWidth="true" hidden="false" outlineLevel="0" max="29" min="28" style="1" width="20"/>
    <col collapsed="false" customWidth="true" hidden="false" outlineLevel="0" max="30" min="30" style="1" width="40"/>
    <col collapsed="false" customWidth="true" hidden="false" outlineLevel="0" max="31" min="31" style="1" width="15"/>
    <col collapsed="false" customWidth="true" hidden="false" outlineLevel="0" max="32" min="32" style="1" width="16"/>
    <col collapsed="false" customWidth="true" hidden="true" outlineLevel="0" max="36" min="33" style="1" width="0.1"/>
    <col collapsed="false" customWidth="true" hidden="false" outlineLevel="0" max="37" min="37" style="1" width="20"/>
    <col collapsed="false" customWidth="true" hidden="false" outlineLevel="0" max="38" min="38" style="1" width="8.43"/>
  </cols>
  <sheetData>
    <row r="1" customFormat="false" ht="32.1" hidden="false" customHeight="true" outlineLevel="0" collapsed="false">
      <c r="A1" s="2" t="s">
        <v>45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customFormat="false" ht="23.1" hidden="false" customHeight="true" outlineLevel="0" collapsed="false">
      <c r="A2" s="38" t="s">
        <v>46</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row>
    <row r="3" customFormat="false" ht="30" hidden="false" customHeight="true" outlineLevel="0" collapsed="false">
      <c r="A3" s="39" t="s">
        <v>47</v>
      </c>
      <c r="B3" s="39" t="s">
        <v>47</v>
      </c>
      <c r="C3" s="39" t="s">
        <v>47</v>
      </c>
      <c r="D3" s="39" t="s">
        <v>48</v>
      </c>
      <c r="E3" s="39" t="s">
        <v>48</v>
      </c>
      <c r="F3" s="40" t="s">
        <v>49</v>
      </c>
      <c r="G3" s="40" t="s">
        <v>49</v>
      </c>
      <c r="H3" s="40" t="s">
        <v>49</v>
      </c>
      <c r="I3" s="39" t="s">
        <v>48</v>
      </c>
      <c r="J3" s="39" t="s">
        <v>48</v>
      </c>
      <c r="K3" s="40" t="s">
        <v>49</v>
      </c>
      <c r="L3" s="40" t="s">
        <v>49</v>
      </c>
      <c r="M3" s="39" t="s">
        <v>48</v>
      </c>
      <c r="N3" s="39" t="s">
        <v>48</v>
      </c>
      <c r="O3" s="40" t="s">
        <v>49</v>
      </c>
      <c r="P3" s="40" t="s">
        <v>49</v>
      </c>
      <c r="Q3" s="39" t="s">
        <v>48</v>
      </c>
      <c r="R3" s="39" t="s">
        <v>48</v>
      </c>
      <c r="S3" s="40" t="s">
        <v>49</v>
      </c>
      <c r="T3" s="40" t="s">
        <v>49</v>
      </c>
      <c r="U3" s="39" t="s">
        <v>50</v>
      </c>
      <c r="V3" s="39" t="s">
        <v>50</v>
      </c>
      <c r="W3" s="39" t="s">
        <v>50</v>
      </c>
      <c r="X3" s="39" t="s">
        <v>50</v>
      </c>
      <c r="Y3" s="40" t="s">
        <v>49</v>
      </c>
      <c r="Z3" s="39" t="s">
        <v>48</v>
      </c>
      <c r="AA3" s="40" t="s">
        <v>51</v>
      </c>
      <c r="AB3" s="40" t="s">
        <v>51</v>
      </c>
      <c r="AC3" s="40" t="s">
        <v>51</v>
      </c>
      <c r="AD3" s="40" t="s">
        <v>51</v>
      </c>
      <c r="AE3" s="40" t="s">
        <v>51</v>
      </c>
      <c r="AF3" s="39" t="s">
        <v>52</v>
      </c>
      <c r="AK3" s="41" t="s">
        <v>53</v>
      </c>
    </row>
    <row r="4" customFormat="false" ht="58" hidden="false" customHeight="true" outlineLevel="0" collapsed="false">
      <c r="A4" s="42" t="s">
        <v>54</v>
      </c>
      <c r="B4" s="43" t="s">
        <v>55</v>
      </c>
      <c r="C4" s="43" t="s">
        <v>56</v>
      </c>
      <c r="D4" s="43" t="s">
        <v>57</v>
      </c>
      <c r="E4" s="43" t="s">
        <v>58</v>
      </c>
      <c r="F4" s="43" t="s">
        <v>59</v>
      </c>
      <c r="G4" s="43" t="s">
        <v>60</v>
      </c>
      <c r="H4" s="43" t="s">
        <v>61</v>
      </c>
      <c r="I4" s="43" t="s">
        <v>62</v>
      </c>
      <c r="J4" s="43" t="s">
        <v>63</v>
      </c>
      <c r="K4" s="43" t="s">
        <v>64</v>
      </c>
      <c r="L4" s="43" t="s">
        <v>65</v>
      </c>
      <c r="M4" s="43" t="s">
        <v>66</v>
      </c>
      <c r="N4" s="43" t="s">
        <v>67</v>
      </c>
      <c r="O4" s="43" t="s">
        <v>68</v>
      </c>
      <c r="P4" s="43" t="s">
        <v>69</v>
      </c>
      <c r="Q4" s="43" t="s">
        <v>70</v>
      </c>
      <c r="R4" s="43" t="s">
        <v>71</v>
      </c>
      <c r="S4" s="43" t="s">
        <v>72</v>
      </c>
      <c r="T4" s="43" t="s">
        <v>73</v>
      </c>
      <c r="U4" s="43" t="s">
        <v>74</v>
      </c>
      <c r="V4" s="44" t="s">
        <v>75</v>
      </c>
      <c r="W4" s="43" t="s">
        <v>76</v>
      </c>
      <c r="X4" s="43" t="s">
        <v>77</v>
      </c>
      <c r="Y4" s="45" t="s">
        <v>78</v>
      </c>
      <c r="Z4" s="46" t="s">
        <v>79</v>
      </c>
      <c r="AA4" s="47" t="s">
        <v>80</v>
      </c>
      <c r="AB4" s="47" t="s">
        <v>81</v>
      </c>
      <c r="AC4" s="47" t="s">
        <v>82</v>
      </c>
      <c r="AD4" s="47" t="s">
        <v>83</v>
      </c>
      <c r="AE4" s="47" t="s">
        <v>84</v>
      </c>
      <c r="AF4" s="47" t="s">
        <v>85</v>
      </c>
      <c r="AK4" s="48" t="s">
        <v>86</v>
      </c>
    </row>
    <row r="5" customFormat="false" ht="20" hidden="false" customHeight="true" outlineLevel="0" collapsed="false">
      <c r="A5" s="49"/>
      <c r="B5" s="50"/>
      <c r="C5" s="51"/>
      <c r="D5" s="52"/>
      <c r="E5" s="53"/>
      <c r="F5" s="54" t="str">
        <f aca="false">IF(A5="","",IF(OR(D5="",E5=""),"",IFERROR(EDATE(IF(ISNUMBER(D5),D5,DATE(VALUE(RIGHT(D5,4)),VALUE(MID(D5,4,2)),VALUE(LEFT(D5,2)))),E5*12),"CHECK INPUT")))</f>
        <v/>
      </c>
      <c r="G5" s="55" t="str">
        <f aca="true">IF(OR(F5="",NOT(ISNUMBER(F5))),"",F5-TODAY())</f>
        <v/>
      </c>
      <c r="H5" s="56" t="str">
        <f aca="false">IF(A5="","",IF(OR(D5="",E5=""),"MISSING DATE",IF(NOT(ISNUMBER(F5)),"CHECK INPUT",IF(G5&lt;0,"EXPIRED",IF(G5&lt;=30,"DUE ≤ 30 DAYS",IF(G5&lt;=90,"DUE ≤ 90 DAYS",IF(G5&lt;=180,"DUE ≤ 180 DAYS","CURRENT")))))))</f>
        <v/>
      </c>
      <c r="I5" s="52"/>
      <c r="J5" s="52"/>
      <c r="K5" s="55" t="str">
        <f aca="true">IF(J5="","",IFERROR(IF(ISNUMBER(J5),J5,DATE(VALUE(RIGHT(J5,4)),VALUE(MID(J5,4,2)),VALUE(LEFT(J5,2))))-TODAY(),"CHECK INPUT"))</f>
        <v/>
      </c>
      <c r="L5" s="56" t="str">
        <f aca="false">IF(A5="","",IF(J5="","MISSING DATE",IF(NOT(ISNUMBER(K5)),"CHECK INPUT",IF(K5&lt;0,"OVERDUE",IF(K5&lt;=30,"DUE ≤ 30 DAYS",IF(K5&lt;=90,"DUE ≤ 90 DAYS","CURRENT"))))))</f>
        <v/>
      </c>
      <c r="M5" s="52"/>
      <c r="N5" s="52"/>
      <c r="O5" s="55" t="str">
        <f aca="true">IF(N5="","",IFERROR(IF(ISNUMBER(N5),N5,DATE(VALUE(RIGHT(N5,4)),VALUE(MID(N5,4,2)),VALUE(LEFT(N5,2))))-TODAY(),"CHECK INPUT"))</f>
        <v/>
      </c>
      <c r="P5" s="56" t="str">
        <f aca="false">IF(A5="","",IF(N5="","MISSING DATE",IF(NOT(ISNUMBER(O5)),"CHECK INPUT",IF(O5&lt;0,"OVERDUE",IF(O5&lt;=30,"DUE ≤ 30 DAYS",IF(O5&lt;=90,"DUE ≤ 90 DAYS",IF(O5&lt;=180,"DUE ≤ 180 DAYS","CURRENT")))))))</f>
        <v/>
      </c>
      <c r="Q5" s="52"/>
      <c r="R5" s="52"/>
      <c r="S5" s="55" t="str">
        <f aca="true">IF(R5="","",IFERROR(IF(ISNUMBER(R5),R5,DATE(VALUE(RIGHT(R5,4)),VALUE(MID(R5,4,2)),VALUE(LEFT(R5,2))))-TODAY(),"CHECK INPUT"))</f>
        <v/>
      </c>
      <c r="T5" s="56" t="str">
        <f aca="false">IF(A5="","",IF(R5="","MISSING DATE",IF(NOT(ISNUMBER(S5)),"CHECK INPUT",IF(S5&lt;0,"OVERDUE",IF(S5&lt;=30,"DUE ≤ 30 DAYS",IF(S5&lt;=90,"DUE ≤ 90 DAYS","CURRENT"))))))</f>
        <v/>
      </c>
      <c r="U5" s="52"/>
      <c r="V5" s="50"/>
      <c r="W5" s="52"/>
      <c r="X5" s="57"/>
      <c r="Y5" s="56" t="str">
        <f aca="false">IF(A5="","",IF(U5="","",IFERROR(TEXT(IF(ISNUMBER(U5),U5,DATE(VALUE(RIGHT(U5,4)),VALUE(MID(U5,4,2)),VALUE(LEFT(U5,2)))),"mmmm yyyy"),"CHECK INPUT")))</f>
        <v/>
      </c>
      <c r="Z5" s="58"/>
      <c r="AA5" s="56" t="str">
        <f aca="true">IF(A5="","",IF(Z5="","MISSING DATE",IFERROR(IF(IF(ISNUMBER(Z5),Z5,DATE(VALUE(RIGHT(TRIM(Z5),4)),VALUE(MID(TRIM(Z5),4,2)),VALUE(LEFT(TRIM(Z5),2))))&gt;TODAY(),"CHECK INPUT",IF(TODAY()&lt;=AB5,"MINOR + MAJOR ACTIVE",IF(TODAY()&lt;=AC5,"MAJOR ACTIVE","OUTSIDE WARRANTY"))),"CHECK INPUT")))</f>
        <v/>
      </c>
      <c r="AB5" s="54" t="str">
        <f aca="false">IF(A5="","",IF(Z5="","",IFERROR(EDATE(IF(ISNUMBER(Z5),Z5,DATE(VALUE(RIGHT(TRIM(Z5),4)),VALUE(MID(TRIM(Z5),4,2)),VALUE(LEFT(TRIM(Z5),2)))),24),"CHECK INPUT")))</f>
        <v/>
      </c>
      <c r="AC5" s="54" t="str">
        <f aca="false">IF(A5="","",IF(Z5="","",IFERROR(EDATE(IF(ISNUMBER(Z5),Z5,DATE(VALUE(RIGHT(TRIM(Z5),4)),VALUE(MID(TRIM(Z5),4,2)),VALUE(LEFT(TRIM(Z5),2)))),72),"CHECK INPUT")))</f>
        <v/>
      </c>
      <c r="AD5" s="59" t="str">
        <f aca="false">IF(A5="","",IF(Z5="","Enter the confirmed OC / completion date",IF(AA5="CHECK INPUT","Check the OC / completion date entered",IF(AA5="MINOR + MAJOR ACTIVE","Arrange or confirm the defects inspection, builder notification and committee review before the two-year deadline",IF(AA5="MAJOR ACTIVE","Continue major-defect monitoring and obtain committee and legal instructions before the six-year deadline",IF(AA5="OUTSIDE WARRANTY","Confirm whether unresolved defects or alternative rights require legal advice",""))))))</f>
        <v/>
      </c>
      <c r="AE5" s="54" t="str">
        <f aca="true">IF(A5="","",IF(OR(Z5="",NOT(ISNUMBER(Z5)),Z5&gt;TODAY(),AA5="OUTSIDE WARRANTY"),"",IF(AA5="MINOR + MAJOR ACTIVE",IF(AG5&gt;365,AB5-365,IF(AG5&gt;180,AB5-180,IF(AG5&gt;90,AB5-90,IF(AG5&gt;30,AB5-30,TODAY())))),IF(AA5="MAJOR ACTIVE",IF(AI5&gt;365,AC5-365,IF(AI5&gt;180,AC5-180,IF(AI5&gt;90,AC5-90,IF(AI5&gt;30,AC5-30,TODAY())))),""))))</f>
        <v/>
      </c>
      <c r="AF5" s="57"/>
      <c r="AG5" s="1" t="str">
        <f aca="true">IF(OR(AB5="",NOT(ISNUMBER(AB5))),"",AB5-TODAY())</f>
        <v/>
      </c>
      <c r="AH5" s="1" t="str">
        <f aca="false">IF(A5="","",IF(Z5="","MISSING DATE",IF(NOT(ISNUMBER(AB5)),"CHECK INPUT",IF(AG5&lt;0,"EXPIRED",IF(AG5&lt;=30,"DUE ≤ 30 DAYS",IF(AG5&lt;=90,"DUE ≤ 90 DAYS",IF(AG5&lt;=180,"DUE ≤ 180 DAYS",IF(AG5&lt;=365,"DUE ≤ 12 MONTHS","CURRENT"))))))))</f>
        <v/>
      </c>
      <c r="AI5" s="1" t="str">
        <f aca="true">IF(OR(AC5="",NOT(ISNUMBER(AC5))),"",AC5-TODAY())</f>
        <v/>
      </c>
      <c r="AJ5" s="1" t="str">
        <f aca="false">IF(A5="","",IF(Z5="","",IF(NOT(ISNUMBER(AC5)),"CHECK INPUT",IF(AI5&lt;0,"EXPIRED",IF(AI5&lt;=30,"DUE ≤ 30 DAYS",IF(AI5&lt;=90,"DUE ≤ 90 DAYS",IF(AI5&lt;=180,"DUE ≤ 180 DAYS",IF(AI5&lt;=365,"DUE ≤ 12 MONTHS","CURRENT"))))))))</f>
        <v/>
      </c>
      <c r="AK5" s="60"/>
    </row>
    <row r="6" customFormat="false" ht="20" hidden="false" customHeight="true" outlineLevel="0" collapsed="false">
      <c r="A6" s="61"/>
      <c r="B6" s="62"/>
      <c r="C6" s="63"/>
      <c r="D6" s="64"/>
      <c r="E6" s="65"/>
      <c r="F6" s="66" t="str">
        <f aca="false">IF(A6="","",IF(OR(D6="",E6=""),"",IFERROR(EDATE(IF(ISNUMBER(D6),D6,DATE(VALUE(RIGHT(D6,4)),VALUE(MID(D6,4,2)),VALUE(LEFT(D6,2)))),E6*12),"CHECK INPUT")))</f>
        <v/>
      </c>
      <c r="G6" s="67" t="str">
        <f aca="true">IF(OR(F6="",NOT(ISNUMBER(F6))),"",F6-TODAY())</f>
        <v/>
      </c>
      <c r="H6" s="68" t="str">
        <f aca="false">IF(A6="","",IF(OR(D6="",E6=""),"MISSING DATE",IF(NOT(ISNUMBER(F6)),"CHECK INPUT",IF(G6&lt;0,"EXPIRED",IF(G6&lt;=30,"DUE ≤ 30 DAYS",IF(G6&lt;=90,"DUE ≤ 90 DAYS",IF(G6&lt;=180,"DUE ≤ 180 DAYS","CURRENT")))))))</f>
        <v/>
      </c>
      <c r="I6" s="64"/>
      <c r="J6" s="64"/>
      <c r="K6" s="67" t="str">
        <f aca="true">IF(J6="","",IFERROR(IF(ISNUMBER(J6),J6,DATE(VALUE(RIGHT(J6,4)),VALUE(MID(J6,4,2)),VALUE(LEFT(J6,2))))-TODAY(),"CHECK INPUT"))</f>
        <v/>
      </c>
      <c r="L6" s="68" t="str">
        <f aca="false">IF(A6="","",IF(J6="","MISSING DATE",IF(NOT(ISNUMBER(K6)),"CHECK INPUT",IF(K6&lt;0,"OVERDUE",IF(K6&lt;=30,"DUE ≤ 30 DAYS",IF(K6&lt;=90,"DUE ≤ 90 DAYS","CURRENT"))))))</f>
        <v/>
      </c>
      <c r="M6" s="64"/>
      <c r="N6" s="64"/>
      <c r="O6" s="67" t="str">
        <f aca="true">IF(N6="","",IFERROR(IF(ISNUMBER(N6),N6,DATE(VALUE(RIGHT(N6,4)),VALUE(MID(N6,4,2)),VALUE(LEFT(N6,2))))-TODAY(),"CHECK INPUT"))</f>
        <v/>
      </c>
      <c r="P6" s="68" t="str">
        <f aca="false">IF(A6="","",IF(N6="","MISSING DATE",IF(NOT(ISNUMBER(O6)),"CHECK INPUT",IF(O6&lt;0,"OVERDUE",IF(O6&lt;=30,"DUE ≤ 30 DAYS",IF(O6&lt;=90,"DUE ≤ 90 DAYS",IF(O6&lt;=180,"DUE ≤ 180 DAYS","CURRENT")))))))</f>
        <v/>
      </c>
      <c r="Q6" s="64"/>
      <c r="R6" s="64"/>
      <c r="S6" s="67" t="str">
        <f aca="true">IF(R6="","",IFERROR(IF(ISNUMBER(R6),R6,DATE(VALUE(RIGHT(R6,4)),VALUE(MID(R6,4,2)),VALUE(LEFT(R6,2))))-TODAY(),"CHECK INPUT"))</f>
        <v/>
      </c>
      <c r="T6" s="68" t="str">
        <f aca="false">IF(A6="","",IF(R6="","MISSING DATE",IF(NOT(ISNUMBER(S6)),"CHECK INPUT",IF(S6&lt;0,"OVERDUE",IF(S6&lt;=30,"DUE ≤ 30 DAYS",IF(S6&lt;=90,"DUE ≤ 90 DAYS","CURRENT"))))))</f>
        <v/>
      </c>
      <c r="U6" s="64"/>
      <c r="V6" s="62"/>
      <c r="W6" s="64"/>
      <c r="X6" s="69"/>
      <c r="Y6" s="68" t="str">
        <f aca="false">IF(A6="","",IF(U6="","",IFERROR(TEXT(IF(ISNUMBER(U6),U6,DATE(VALUE(RIGHT(U6,4)),VALUE(MID(U6,4,2)),VALUE(LEFT(U6,2)))),"mmmm yyyy"),"CHECK INPUT")))</f>
        <v/>
      </c>
      <c r="Z6" s="70"/>
      <c r="AA6" s="68" t="str">
        <f aca="true">IF(A6="","",IF(Z6="","MISSING DATE",IFERROR(IF(IF(ISNUMBER(Z6),Z6,DATE(VALUE(RIGHT(TRIM(Z6),4)),VALUE(MID(TRIM(Z6),4,2)),VALUE(LEFT(TRIM(Z6),2))))&gt;TODAY(),"CHECK INPUT",IF(TODAY()&lt;=AB6,"MINOR + MAJOR ACTIVE",IF(TODAY()&lt;=AC6,"MAJOR ACTIVE","OUTSIDE WARRANTY"))),"CHECK INPUT")))</f>
        <v/>
      </c>
      <c r="AB6" s="66" t="str">
        <f aca="false">IF(A6="","",IF(Z6="","",IFERROR(EDATE(IF(ISNUMBER(Z6),Z6,DATE(VALUE(RIGHT(TRIM(Z6),4)),VALUE(MID(TRIM(Z6),4,2)),VALUE(LEFT(TRIM(Z6),2)))),24),"CHECK INPUT")))</f>
        <v/>
      </c>
      <c r="AC6" s="66" t="str">
        <f aca="false">IF(A6="","",IF(Z6="","",IFERROR(EDATE(IF(ISNUMBER(Z6),Z6,DATE(VALUE(RIGHT(TRIM(Z6),4)),VALUE(MID(TRIM(Z6),4,2)),VALUE(LEFT(TRIM(Z6),2)))),72),"CHECK INPUT")))</f>
        <v/>
      </c>
      <c r="AD6" s="71" t="str">
        <f aca="false">IF(A6="","",IF(Z6="","Enter the confirmed OC / completion date",IF(AA6="CHECK INPUT","Check the OC / completion date entered",IF(AA6="MINOR + MAJOR ACTIVE","Arrange or confirm the defects inspection, builder notification and committee review before the two-year deadline",IF(AA6="MAJOR ACTIVE","Continue major-defect monitoring and obtain committee and legal instructions before the six-year deadline",IF(AA6="OUTSIDE WARRANTY","Confirm whether unresolved defects or alternative rights require legal advice",""))))))</f>
        <v/>
      </c>
      <c r="AE6" s="66" t="str">
        <f aca="true">IF(A6="","",IF(OR(Z6="",NOT(ISNUMBER(Z6)),Z6&gt;TODAY(),AA6="OUTSIDE WARRANTY"),"",IF(AA6="MINOR + MAJOR ACTIVE",IF(AG6&gt;365,AB6-365,IF(AG6&gt;180,AB6-180,IF(AG6&gt;90,AB6-90,IF(AG6&gt;30,AB6-30,TODAY())))),IF(AA6="MAJOR ACTIVE",IF(AI6&gt;365,AC6-365,IF(AI6&gt;180,AC6-180,IF(AI6&gt;90,AC6-90,IF(AI6&gt;30,AC6-30,TODAY())))),""))))</f>
        <v/>
      </c>
      <c r="AF6" s="69"/>
      <c r="AG6" s="1" t="str">
        <f aca="true">IF(OR(AB6="",NOT(ISNUMBER(AB6))),"",AB6-TODAY())</f>
        <v/>
      </c>
      <c r="AH6" s="1" t="str">
        <f aca="false">IF(A6="","",IF(Z6="","MISSING DATE",IF(NOT(ISNUMBER(AB6)),"CHECK INPUT",IF(AG6&lt;0,"EXPIRED",IF(AG6&lt;=30,"DUE ≤ 30 DAYS",IF(AG6&lt;=90,"DUE ≤ 90 DAYS",IF(AG6&lt;=180,"DUE ≤ 180 DAYS",IF(AG6&lt;=365,"DUE ≤ 12 MONTHS","CURRENT"))))))))</f>
        <v/>
      </c>
      <c r="AI6" s="1" t="str">
        <f aca="true">IF(OR(AC6="",NOT(ISNUMBER(AC6))),"",AC6-TODAY())</f>
        <v/>
      </c>
      <c r="AJ6" s="1" t="str">
        <f aca="false">IF(A6="","",IF(Z6="","",IF(NOT(ISNUMBER(AC6)),"CHECK INPUT",IF(AI6&lt;0,"EXPIRED",IF(AI6&lt;=30,"DUE ≤ 30 DAYS",IF(AI6&lt;=90,"DUE ≤ 90 DAYS",IF(AI6&lt;=180,"DUE ≤ 180 DAYS",IF(AI6&lt;=365,"DUE ≤ 12 MONTHS","CURRENT"))))))))</f>
        <v/>
      </c>
      <c r="AK6" s="60"/>
    </row>
    <row r="7" customFormat="false" ht="20" hidden="false" customHeight="true" outlineLevel="0" collapsed="false">
      <c r="A7" s="61"/>
      <c r="B7" s="62"/>
      <c r="C7" s="63"/>
      <c r="D7" s="64"/>
      <c r="E7" s="65"/>
      <c r="F7" s="66" t="str">
        <f aca="false">IF(A7="","",IF(OR(D7="",E7=""),"",IFERROR(EDATE(IF(ISNUMBER(D7),D7,DATE(VALUE(RIGHT(D7,4)),VALUE(MID(D7,4,2)),VALUE(LEFT(D7,2)))),E7*12),"CHECK INPUT")))</f>
        <v/>
      </c>
      <c r="G7" s="67" t="str">
        <f aca="true">IF(OR(F7="",NOT(ISNUMBER(F7))),"",F7-TODAY())</f>
        <v/>
      </c>
      <c r="H7" s="68" t="str">
        <f aca="false">IF(A7="","",IF(OR(D7="",E7=""),"MISSING DATE",IF(NOT(ISNUMBER(F7)),"CHECK INPUT",IF(G7&lt;0,"EXPIRED",IF(G7&lt;=30,"DUE ≤ 30 DAYS",IF(G7&lt;=90,"DUE ≤ 90 DAYS",IF(G7&lt;=180,"DUE ≤ 180 DAYS","CURRENT")))))))</f>
        <v/>
      </c>
      <c r="I7" s="64"/>
      <c r="J7" s="64"/>
      <c r="K7" s="67" t="str">
        <f aca="true">IF(J7="","",IFERROR(IF(ISNUMBER(J7),J7,DATE(VALUE(RIGHT(J7,4)),VALUE(MID(J7,4,2)),VALUE(LEFT(J7,2))))-TODAY(),"CHECK INPUT"))</f>
        <v/>
      </c>
      <c r="L7" s="68" t="str">
        <f aca="false">IF(A7="","",IF(J7="","MISSING DATE",IF(NOT(ISNUMBER(K7)),"CHECK INPUT",IF(K7&lt;0,"OVERDUE",IF(K7&lt;=30,"DUE ≤ 30 DAYS",IF(K7&lt;=90,"DUE ≤ 90 DAYS","CURRENT"))))))</f>
        <v/>
      </c>
      <c r="M7" s="64"/>
      <c r="N7" s="64"/>
      <c r="O7" s="67" t="str">
        <f aca="true">IF(N7="","",IFERROR(IF(ISNUMBER(N7),N7,DATE(VALUE(RIGHT(N7,4)),VALUE(MID(N7,4,2)),VALUE(LEFT(N7,2))))-TODAY(),"CHECK INPUT"))</f>
        <v/>
      </c>
      <c r="P7" s="68" t="str">
        <f aca="false">IF(A7="","",IF(N7="","MISSING DATE",IF(NOT(ISNUMBER(O7)),"CHECK INPUT",IF(O7&lt;0,"OVERDUE",IF(O7&lt;=30,"DUE ≤ 30 DAYS",IF(O7&lt;=90,"DUE ≤ 90 DAYS",IF(O7&lt;=180,"DUE ≤ 180 DAYS","CURRENT")))))))</f>
        <v/>
      </c>
      <c r="Q7" s="64"/>
      <c r="R7" s="64"/>
      <c r="S7" s="67" t="str">
        <f aca="true">IF(R7="","",IFERROR(IF(ISNUMBER(R7),R7,DATE(VALUE(RIGHT(R7,4)),VALUE(MID(R7,4,2)),VALUE(LEFT(R7,2))))-TODAY(),"CHECK INPUT"))</f>
        <v/>
      </c>
      <c r="T7" s="68" t="str">
        <f aca="false">IF(A7="","",IF(R7="","MISSING DATE",IF(NOT(ISNUMBER(S7)),"CHECK INPUT",IF(S7&lt;0,"OVERDUE",IF(S7&lt;=30,"DUE ≤ 30 DAYS",IF(S7&lt;=90,"DUE ≤ 90 DAYS","CURRENT"))))))</f>
        <v/>
      </c>
      <c r="U7" s="64"/>
      <c r="V7" s="72"/>
      <c r="W7" s="64"/>
      <c r="X7" s="69"/>
      <c r="Y7" s="73" t="str">
        <f aca="false">IF(A7="","",IF(U7="","",IFERROR(TEXT(IF(ISNUMBER(U7),U7,DATE(VALUE(RIGHT(U7,4)),VALUE(MID(U7,4,2)),VALUE(LEFT(U7,2)))),"mmmm yyyy"),"CHECK INPUT")))</f>
        <v/>
      </c>
      <c r="Z7" s="70"/>
      <c r="AA7" s="68" t="str">
        <f aca="true">IF(A7="","",IF(Z7="","MISSING DATE",IFERROR(IF(IF(ISNUMBER(Z7),Z7,DATE(VALUE(RIGHT(TRIM(Z7),4)),VALUE(MID(TRIM(Z7),4,2)),VALUE(LEFT(TRIM(Z7),2))))&gt;TODAY(),"CHECK INPUT",IF(TODAY()&lt;=AB7,"MINOR + MAJOR ACTIVE",IF(TODAY()&lt;=AC7,"MAJOR ACTIVE","OUTSIDE WARRANTY"))),"CHECK INPUT")))</f>
        <v/>
      </c>
      <c r="AB7" s="66" t="str">
        <f aca="false">IF(A7="","",IF(Z7="","",IFERROR(EDATE(IF(ISNUMBER(Z7),Z7,DATE(VALUE(RIGHT(TRIM(Z7),4)),VALUE(MID(TRIM(Z7),4,2)),VALUE(LEFT(TRIM(Z7),2)))),24),"CHECK INPUT")))</f>
        <v/>
      </c>
      <c r="AC7" s="66" t="str">
        <f aca="false">IF(A7="","",IF(Z7="","",IFERROR(EDATE(IF(ISNUMBER(Z7),Z7,DATE(VALUE(RIGHT(TRIM(Z7),4)),VALUE(MID(TRIM(Z7),4,2)),VALUE(LEFT(TRIM(Z7),2)))),72),"CHECK INPUT")))</f>
        <v/>
      </c>
      <c r="AD7" s="71" t="str">
        <f aca="false">IF(A7="","",IF(Z7="","Enter the confirmed OC / completion date",IF(AA7="CHECK INPUT","Check the OC / completion date entered",IF(AA7="MINOR + MAJOR ACTIVE","Arrange or confirm the defects inspection, builder notification and committee review before the two-year deadline",IF(AA7="MAJOR ACTIVE","Continue major-defect monitoring and obtain committee and legal instructions before the six-year deadline",IF(AA7="OUTSIDE WARRANTY","Confirm whether unresolved defects or alternative rights require legal advice",""))))))</f>
        <v/>
      </c>
      <c r="AE7" s="66" t="str">
        <f aca="true">IF(A7="","",IF(OR(Z7="",NOT(ISNUMBER(Z7)),Z7&gt;TODAY(),AA7="OUTSIDE WARRANTY"),"",IF(AA7="MINOR + MAJOR ACTIVE",IF(AG7&gt;365,AB7-365,IF(AG7&gt;180,AB7-180,IF(AG7&gt;90,AB7-90,IF(AG7&gt;30,AB7-30,TODAY())))),IF(AA7="MAJOR ACTIVE",IF(AI7&gt;365,AC7-365,IF(AI7&gt;180,AC7-180,IF(AI7&gt;90,AC7-90,IF(AI7&gt;30,AC7-30,TODAY())))),""))))</f>
        <v/>
      </c>
      <c r="AF7" s="69"/>
      <c r="AG7" s="1" t="str">
        <f aca="true">IF(OR(AB7="",NOT(ISNUMBER(AB7))),"",AB7-TODAY())</f>
        <v/>
      </c>
      <c r="AH7" s="1" t="str">
        <f aca="false">IF(A7="","",IF(Z7="","MISSING DATE",IF(NOT(ISNUMBER(AB7)),"CHECK INPUT",IF(AG7&lt;0,"EXPIRED",IF(AG7&lt;=30,"DUE ≤ 30 DAYS",IF(AG7&lt;=90,"DUE ≤ 90 DAYS",IF(AG7&lt;=180,"DUE ≤ 180 DAYS",IF(AG7&lt;=365,"DUE ≤ 12 MONTHS","CURRENT"))))))))</f>
        <v/>
      </c>
      <c r="AI7" s="1" t="str">
        <f aca="true">IF(OR(AC7="",NOT(ISNUMBER(AC7))),"",AC7-TODAY())</f>
        <v/>
      </c>
      <c r="AJ7" s="1" t="str">
        <f aca="false">IF(A7="","",IF(Z7="","",IF(NOT(ISNUMBER(AC7)),"CHECK INPUT",IF(AI7&lt;0,"EXPIRED",IF(AI7&lt;=30,"DUE ≤ 30 DAYS",IF(AI7&lt;=90,"DUE ≤ 90 DAYS",IF(AI7&lt;=180,"DUE ≤ 180 DAYS",IF(AI7&lt;=365,"DUE ≤ 12 MONTHS","CURRENT"))))))))</f>
        <v/>
      </c>
      <c r="AK7" s="60"/>
    </row>
    <row r="8" customFormat="false" ht="20" hidden="false" customHeight="true" outlineLevel="0" collapsed="false">
      <c r="A8" s="61"/>
      <c r="B8" s="62"/>
      <c r="C8" s="63"/>
      <c r="D8" s="64"/>
      <c r="E8" s="65"/>
      <c r="F8" s="66" t="str">
        <f aca="false">IF(A8="","",IF(OR(D8="",E8=""),"",IFERROR(EDATE(IF(ISNUMBER(D8),D8,DATE(VALUE(RIGHT(D8,4)),VALUE(MID(D8,4,2)),VALUE(LEFT(D8,2)))),E8*12),"CHECK INPUT")))</f>
        <v/>
      </c>
      <c r="G8" s="67" t="str">
        <f aca="true">IF(OR(F8="",NOT(ISNUMBER(F8))),"",F8-TODAY())</f>
        <v/>
      </c>
      <c r="H8" s="68" t="str">
        <f aca="false">IF(A8="","",IF(OR(D8="",E8=""),"MISSING DATE",IF(NOT(ISNUMBER(F8)),"CHECK INPUT",IF(G8&lt;0,"EXPIRED",IF(G8&lt;=30,"DUE ≤ 30 DAYS",IF(G8&lt;=90,"DUE ≤ 90 DAYS",IF(G8&lt;=180,"DUE ≤ 180 DAYS","CURRENT")))))))</f>
        <v/>
      </c>
      <c r="I8" s="64"/>
      <c r="J8" s="64"/>
      <c r="K8" s="67" t="str">
        <f aca="true">IF(J8="","",IFERROR(IF(ISNUMBER(J8),J8,DATE(VALUE(RIGHT(J8,4)),VALUE(MID(J8,4,2)),VALUE(LEFT(J8,2))))-TODAY(),"CHECK INPUT"))</f>
        <v/>
      </c>
      <c r="L8" s="68" t="str">
        <f aca="false">IF(A8="","",IF(J8="","MISSING DATE",IF(NOT(ISNUMBER(K8)),"CHECK INPUT",IF(K8&lt;0,"OVERDUE",IF(K8&lt;=30,"DUE ≤ 30 DAYS",IF(K8&lt;=90,"DUE ≤ 90 DAYS","CURRENT"))))))</f>
        <v/>
      </c>
      <c r="M8" s="64"/>
      <c r="N8" s="64"/>
      <c r="O8" s="67" t="str">
        <f aca="true">IF(N8="","",IFERROR(IF(ISNUMBER(N8),N8,DATE(VALUE(RIGHT(N8,4)),VALUE(MID(N8,4,2)),VALUE(LEFT(N8,2))))-TODAY(),"CHECK INPUT"))</f>
        <v/>
      </c>
      <c r="P8" s="68" t="str">
        <f aca="false">IF(A8="","",IF(N8="","MISSING DATE",IF(NOT(ISNUMBER(O8)),"CHECK INPUT",IF(O8&lt;0,"OVERDUE",IF(O8&lt;=30,"DUE ≤ 30 DAYS",IF(O8&lt;=90,"DUE ≤ 90 DAYS",IF(O8&lt;=180,"DUE ≤ 180 DAYS","CURRENT")))))))</f>
        <v/>
      </c>
      <c r="Q8" s="64"/>
      <c r="R8" s="64"/>
      <c r="S8" s="67" t="str">
        <f aca="true">IF(R8="","",IFERROR(IF(ISNUMBER(R8),R8,DATE(VALUE(RIGHT(R8,4)),VALUE(MID(R8,4,2)),VALUE(LEFT(R8,2))))-TODAY(),"CHECK INPUT"))</f>
        <v/>
      </c>
      <c r="T8" s="68" t="str">
        <f aca="false">IF(A8="","",IF(R8="","MISSING DATE",IF(NOT(ISNUMBER(S8)),"CHECK INPUT",IF(S8&lt;0,"OVERDUE",IF(S8&lt;=30,"DUE ≤ 30 DAYS",IF(S8&lt;=90,"DUE ≤ 90 DAYS","CURRENT"))))))</f>
        <v/>
      </c>
      <c r="U8" s="64"/>
      <c r="V8" s="72"/>
      <c r="W8" s="64"/>
      <c r="X8" s="69"/>
      <c r="Y8" s="73" t="str">
        <f aca="false">IF(A8="","",IF(U8="","",IFERROR(TEXT(IF(ISNUMBER(U8),U8,DATE(VALUE(RIGHT(U8,4)),VALUE(MID(U8,4,2)),VALUE(LEFT(U8,2)))),"mmmm yyyy"),"CHECK INPUT")))</f>
        <v/>
      </c>
      <c r="Z8" s="70"/>
      <c r="AA8" s="68" t="str">
        <f aca="true">IF(A8="","",IF(Z8="","MISSING DATE",IFERROR(IF(IF(ISNUMBER(Z8),Z8,DATE(VALUE(RIGHT(TRIM(Z8),4)),VALUE(MID(TRIM(Z8),4,2)),VALUE(LEFT(TRIM(Z8),2))))&gt;TODAY(),"CHECK INPUT",IF(TODAY()&lt;=AB8,"MINOR + MAJOR ACTIVE",IF(TODAY()&lt;=AC8,"MAJOR ACTIVE","OUTSIDE WARRANTY"))),"CHECK INPUT")))</f>
        <v/>
      </c>
      <c r="AB8" s="66" t="str">
        <f aca="false">IF(A8="","",IF(Z8="","",IFERROR(EDATE(IF(ISNUMBER(Z8),Z8,DATE(VALUE(RIGHT(TRIM(Z8),4)),VALUE(MID(TRIM(Z8),4,2)),VALUE(LEFT(TRIM(Z8),2)))),24),"CHECK INPUT")))</f>
        <v/>
      </c>
      <c r="AC8" s="66" t="str">
        <f aca="false">IF(A8="","",IF(Z8="","",IFERROR(EDATE(IF(ISNUMBER(Z8),Z8,DATE(VALUE(RIGHT(TRIM(Z8),4)),VALUE(MID(TRIM(Z8),4,2)),VALUE(LEFT(TRIM(Z8),2)))),72),"CHECK INPUT")))</f>
        <v/>
      </c>
      <c r="AD8" s="71" t="str">
        <f aca="false">IF(A8="","",IF(Z8="","Enter the confirmed OC / completion date",IF(AA8="CHECK INPUT","Check the OC / completion date entered",IF(AA8="MINOR + MAJOR ACTIVE","Arrange or confirm the defects inspection, builder notification and committee review before the two-year deadline",IF(AA8="MAJOR ACTIVE","Continue major-defect monitoring and obtain committee and legal instructions before the six-year deadline",IF(AA8="OUTSIDE WARRANTY","Confirm whether unresolved defects or alternative rights require legal advice",""))))))</f>
        <v/>
      </c>
      <c r="AE8" s="66" t="str">
        <f aca="true">IF(A8="","",IF(OR(Z8="",NOT(ISNUMBER(Z8)),Z8&gt;TODAY(),AA8="OUTSIDE WARRANTY"),"",IF(AA8="MINOR + MAJOR ACTIVE",IF(AG8&gt;365,AB8-365,IF(AG8&gt;180,AB8-180,IF(AG8&gt;90,AB8-90,IF(AG8&gt;30,AB8-30,TODAY())))),IF(AA8="MAJOR ACTIVE",IF(AI8&gt;365,AC8-365,IF(AI8&gt;180,AC8-180,IF(AI8&gt;90,AC8-90,IF(AI8&gt;30,AC8-30,TODAY())))),""))))</f>
        <v/>
      </c>
      <c r="AF8" s="69"/>
      <c r="AG8" s="1" t="str">
        <f aca="true">IF(OR(AB8="",NOT(ISNUMBER(AB8))),"",AB8-TODAY())</f>
        <v/>
      </c>
      <c r="AH8" s="1" t="str">
        <f aca="false">IF(A8="","",IF(Z8="","MISSING DATE",IF(NOT(ISNUMBER(AB8)),"CHECK INPUT",IF(AG8&lt;0,"EXPIRED",IF(AG8&lt;=30,"DUE ≤ 30 DAYS",IF(AG8&lt;=90,"DUE ≤ 90 DAYS",IF(AG8&lt;=180,"DUE ≤ 180 DAYS",IF(AG8&lt;=365,"DUE ≤ 12 MONTHS","CURRENT"))))))))</f>
        <v/>
      </c>
      <c r="AI8" s="1" t="str">
        <f aca="true">IF(OR(AC8="",NOT(ISNUMBER(AC8))),"",AC8-TODAY())</f>
        <v/>
      </c>
      <c r="AJ8" s="1" t="str">
        <f aca="false">IF(A8="","",IF(Z8="","",IF(NOT(ISNUMBER(AC8)),"CHECK INPUT",IF(AI8&lt;0,"EXPIRED",IF(AI8&lt;=30,"DUE ≤ 30 DAYS",IF(AI8&lt;=90,"DUE ≤ 90 DAYS",IF(AI8&lt;=180,"DUE ≤ 180 DAYS",IF(AI8&lt;=365,"DUE ≤ 12 MONTHS","CURRENT"))))))))</f>
        <v/>
      </c>
      <c r="AK8" s="60"/>
    </row>
    <row r="9" customFormat="false" ht="20" hidden="false" customHeight="true" outlineLevel="0" collapsed="false">
      <c r="A9" s="61"/>
      <c r="B9" s="62"/>
      <c r="C9" s="63"/>
      <c r="D9" s="64"/>
      <c r="E9" s="65"/>
      <c r="F9" s="66" t="str">
        <f aca="false">IF(A9="","",IF(OR(D9="",E9=""),"",IFERROR(EDATE(IF(ISNUMBER(D9),D9,DATE(VALUE(RIGHT(D9,4)),VALUE(MID(D9,4,2)),VALUE(LEFT(D9,2)))),E9*12),"CHECK INPUT")))</f>
        <v/>
      </c>
      <c r="G9" s="67" t="str">
        <f aca="true">IF(OR(F9="",NOT(ISNUMBER(F9))),"",F9-TODAY())</f>
        <v/>
      </c>
      <c r="H9" s="68" t="str">
        <f aca="false">IF(A9="","",IF(OR(D9="",E9=""),"MISSING DATE",IF(NOT(ISNUMBER(F9)),"CHECK INPUT",IF(G9&lt;0,"EXPIRED",IF(G9&lt;=30,"DUE ≤ 30 DAYS",IF(G9&lt;=90,"DUE ≤ 90 DAYS",IF(G9&lt;=180,"DUE ≤ 180 DAYS","CURRENT")))))))</f>
        <v/>
      </c>
      <c r="I9" s="64"/>
      <c r="J9" s="64"/>
      <c r="K9" s="67" t="str">
        <f aca="true">IF(J9="","",IFERROR(IF(ISNUMBER(J9),J9,DATE(VALUE(RIGHT(J9,4)),VALUE(MID(J9,4,2)),VALUE(LEFT(J9,2))))-TODAY(),"CHECK INPUT"))</f>
        <v/>
      </c>
      <c r="L9" s="68" t="str">
        <f aca="false">IF(A9="","",IF(J9="","MISSING DATE",IF(NOT(ISNUMBER(K9)),"CHECK INPUT",IF(K9&lt;0,"OVERDUE",IF(K9&lt;=30,"DUE ≤ 30 DAYS",IF(K9&lt;=90,"DUE ≤ 90 DAYS","CURRENT"))))))</f>
        <v/>
      </c>
      <c r="M9" s="64"/>
      <c r="N9" s="64"/>
      <c r="O9" s="67" t="str">
        <f aca="true">IF(N9="","",IFERROR(IF(ISNUMBER(N9),N9,DATE(VALUE(RIGHT(N9,4)),VALUE(MID(N9,4,2)),VALUE(LEFT(N9,2))))-TODAY(),"CHECK INPUT"))</f>
        <v/>
      </c>
      <c r="P9" s="68" t="str">
        <f aca="false">IF(A9="","",IF(N9="","MISSING DATE",IF(NOT(ISNUMBER(O9)),"CHECK INPUT",IF(O9&lt;0,"OVERDUE",IF(O9&lt;=30,"DUE ≤ 30 DAYS",IF(O9&lt;=90,"DUE ≤ 90 DAYS",IF(O9&lt;=180,"DUE ≤ 180 DAYS","CURRENT")))))))</f>
        <v/>
      </c>
      <c r="Q9" s="64"/>
      <c r="R9" s="64"/>
      <c r="S9" s="67" t="str">
        <f aca="true">IF(R9="","",IFERROR(IF(ISNUMBER(R9),R9,DATE(VALUE(RIGHT(R9,4)),VALUE(MID(R9,4,2)),VALUE(LEFT(R9,2))))-TODAY(),"CHECK INPUT"))</f>
        <v/>
      </c>
      <c r="T9" s="68" t="str">
        <f aca="false">IF(A9="","",IF(R9="","MISSING DATE",IF(NOT(ISNUMBER(S9)),"CHECK INPUT",IF(S9&lt;0,"OVERDUE",IF(S9&lt;=30,"DUE ≤ 30 DAYS",IF(S9&lt;=90,"DUE ≤ 90 DAYS","CURRENT"))))))</f>
        <v/>
      </c>
      <c r="U9" s="64"/>
      <c r="V9" s="62"/>
      <c r="W9" s="64"/>
      <c r="X9" s="69"/>
      <c r="Y9" s="68" t="str">
        <f aca="false">IF(A9="","",IF(U9="","",IFERROR(TEXT(IF(ISNUMBER(U9),U9,DATE(VALUE(RIGHT(U9,4)),VALUE(MID(U9,4,2)),VALUE(LEFT(U9,2)))),"mmmm yyyy"),"CHECK INPUT")))</f>
        <v/>
      </c>
      <c r="Z9" s="70"/>
      <c r="AA9" s="68" t="str">
        <f aca="true">IF(A9="","",IF(Z9="","MISSING DATE",IFERROR(IF(IF(ISNUMBER(Z9),Z9,DATE(VALUE(RIGHT(TRIM(Z9),4)),VALUE(MID(TRIM(Z9),4,2)),VALUE(LEFT(TRIM(Z9),2))))&gt;TODAY(),"CHECK INPUT",IF(TODAY()&lt;=AB9,"MINOR + MAJOR ACTIVE",IF(TODAY()&lt;=AC9,"MAJOR ACTIVE","OUTSIDE WARRANTY"))),"CHECK INPUT")))</f>
        <v/>
      </c>
      <c r="AB9" s="66" t="str">
        <f aca="false">IF(A9="","",IF(Z9="","",IFERROR(EDATE(IF(ISNUMBER(Z9),Z9,DATE(VALUE(RIGHT(TRIM(Z9),4)),VALUE(MID(TRIM(Z9),4,2)),VALUE(LEFT(TRIM(Z9),2)))),24),"CHECK INPUT")))</f>
        <v/>
      </c>
      <c r="AC9" s="66" t="str">
        <f aca="false">IF(A9="","",IF(Z9="","",IFERROR(EDATE(IF(ISNUMBER(Z9),Z9,DATE(VALUE(RIGHT(TRIM(Z9),4)),VALUE(MID(TRIM(Z9),4,2)),VALUE(LEFT(TRIM(Z9),2)))),72),"CHECK INPUT")))</f>
        <v/>
      </c>
      <c r="AD9" s="71" t="str">
        <f aca="false">IF(A9="","",IF(Z9="","Enter the confirmed OC / completion date",IF(AA9="CHECK INPUT","Check the OC / completion date entered",IF(AA9="MINOR + MAJOR ACTIVE","Arrange or confirm the defects inspection, builder notification and committee review before the two-year deadline",IF(AA9="MAJOR ACTIVE","Continue major-defect monitoring and obtain committee and legal instructions before the six-year deadline",IF(AA9="OUTSIDE WARRANTY","Confirm whether unresolved defects or alternative rights require legal advice",""))))))</f>
        <v/>
      </c>
      <c r="AE9" s="66" t="str">
        <f aca="true">IF(A9="","",IF(OR(Z9="",NOT(ISNUMBER(Z9)),Z9&gt;TODAY(),AA9="OUTSIDE WARRANTY"),"",IF(AA9="MINOR + MAJOR ACTIVE",IF(AG9&gt;365,AB9-365,IF(AG9&gt;180,AB9-180,IF(AG9&gt;90,AB9-90,IF(AG9&gt;30,AB9-30,TODAY())))),IF(AA9="MAJOR ACTIVE",IF(AI9&gt;365,AC9-365,IF(AI9&gt;180,AC9-180,IF(AI9&gt;90,AC9-90,IF(AI9&gt;30,AC9-30,TODAY())))),""))))</f>
        <v/>
      </c>
      <c r="AF9" s="69"/>
      <c r="AG9" s="1" t="str">
        <f aca="true">IF(OR(AB9="",NOT(ISNUMBER(AB9))),"",AB9-TODAY())</f>
        <v/>
      </c>
      <c r="AH9" s="1" t="str">
        <f aca="false">IF(A9="","",IF(Z9="","MISSING DATE",IF(NOT(ISNUMBER(AB9)),"CHECK INPUT",IF(AG9&lt;0,"EXPIRED",IF(AG9&lt;=30,"DUE ≤ 30 DAYS",IF(AG9&lt;=90,"DUE ≤ 90 DAYS",IF(AG9&lt;=180,"DUE ≤ 180 DAYS",IF(AG9&lt;=365,"DUE ≤ 12 MONTHS","CURRENT"))))))))</f>
        <v/>
      </c>
      <c r="AI9" s="1" t="str">
        <f aca="true">IF(OR(AC9="",NOT(ISNUMBER(AC9))),"",AC9-TODAY())</f>
        <v/>
      </c>
      <c r="AJ9" s="1" t="str">
        <f aca="false">IF(A9="","",IF(Z9="","",IF(NOT(ISNUMBER(AC9)),"CHECK INPUT",IF(AI9&lt;0,"EXPIRED",IF(AI9&lt;=30,"DUE ≤ 30 DAYS",IF(AI9&lt;=90,"DUE ≤ 90 DAYS",IF(AI9&lt;=180,"DUE ≤ 180 DAYS",IF(AI9&lt;=365,"DUE ≤ 12 MONTHS","CURRENT"))))))))</f>
        <v/>
      </c>
      <c r="AK9" s="60"/>
    </row>
    <row r="10" customFormat="false" ht="20" hidden="false" customHeight="true" outlineLevel="0" collapsed="false">
      <c r="A10" s="61"/>
      <c r="B10" s="62"/>
      <c r="C10" s="63"/>
      <c r="D10" s="64"/>
      <c r="E10" s="65"/>
      <c r="F10" s="66" t="str">
        <f aca="false">IF(A10="","",IF(OR(D10="",E10=""),"",IFERROR(EDATE(IF(ISNUMBER(D10),D10,DATE(VALUE(RIGHT(D10,4)),VALUE(MID(D10,4,2)),VALUE(LEFT(D10,2)))),E10*12),"CHECK INPUT")))</f>
        <v/>
      </c>
      <c r="G10" s="67" t="str">
        <f aca="true">IF(OR(F10="",NOT(ISNUMBER(F10))),"",F10-TODAY())</f>
        <v/>
      </c>
      <c r="H10" s="68" t="str">
        <f aca="false">IF(A10="","",IF(OR(D10="",E10=""),"MISSING DATE",IF(NOT(ISNUMBER(F10)),"CHECK INPUT",IF(G10&lt;0,"EXPIRED",IF(G10&lt;=30,"DUE ≤ 30 DAYS",IF(G10&lt;=90,"DUE ≤ 90 DAYS",IF(G10&lt;=180,"DUE ≤ 180 DAYS","CURRENT")))))))</f>
        <v/>
      </c>
      <c r="I10" s="64"/>
      <c r="J10" s="64"/>
      <c r="K10" s="67" t="str">
        <f aca="true">IF(J10="","",IFERROR(IF(ISNUMBER(J10),J10,DATE(VALUE(RIGHT(J10,4)),VALUE(MID(J10,4,2)),VALUE(LEFT(J10,2))))-TODAY(),"CHECK INPUT"))</f>
        <v/>
      </c>
      <c r="L10" s="68" t="str">
        <f aca="false">IF(A10="","",IF(J10="","MISSING DATE",IF(NOT(ISNUMBER(K10)),"CHECK INPUT",IF(K10&lt;0,"OVERDUE",IF(K10&lt;=30,"DUE ≤ 30 DAYS",IF(K10&lt;=90,"DUE ≤ 90 DAYS","CURRENT"))))))</f>
        <v/>
      </c>
      <c r="M10" s="64"/>
      <c r="N10" s="64"/>
      <c r="O10" s="67" t="str">
        <f aca="true">IF(N10="","",IFERROR(IF(ISNUMBER(N10),N10,DATE(VALUE(RIGHT(N10,4)),VALUE(MID(N10,4,2)),VALUE(LEFT(N10,2))))-TODAY(),"CHECK INPUT"))</f>
        <v/>
      </c>
      <c r="P10" s="68" t="str">
        <f aca="false">IF(A10="","",IF(N10="","MISSING DATE",IF(NOT(ISNUMBER(O10)),"CHECK INPUT",IF(O10&lt;0,"OVERDUE",IF(O10&lt;=30,"DUE ≤ 30 DAYS",IF(O10&lt;=90,"DUE ≤ 90 DAYS",IF(O10&lt;=180,"DUE ≤ 180 DAYS","CURRENT")))))))</f>
        <v/>
      </c>
      <c r="Q10" s="64"/>
      <c r="R10" s="64"/>
      <c r="S10" s="67" t="str">
        <f aca="true">IF(R10="","",IFERROR(IF(ISNUMBER(R10),R10,DATE(VALUE(RIGHT(R10,4)),VALUE(MID(R10,4,2)),VALUE(LEFT(R10,2))))-TODAY(),"CHECK INPUT"))</f>
        <v/>
      </c>
      <c r="T10" s="68" t="str">
        <f aca="false">IF(A10="","",IF(R10="","MISSING DATE",IF(NOT(ISNUMBER(S10)),"CHECK INPUT",IF(S10&lt;0,"OVERDUE",IF(S10&lt;=30,"DUE ≤ 30 DAYS",IF(S10&lt;=90,"DUE ≤ 90 DAYS","CURRENT"))))))</f>
        <v/>
      </c>
      <c r="U10" s="64"/>
      <c r="V10" s="62"/>
      <c r="W10" s="64"/>
      <c r="X10" s="69"/>
      <c r="Y10" s="68" t="str">
        <f aca="false">IF(A10="","",IF(U10="","",IFERROR(TEXT(IF(ISNUMBER(U10),U10,DATE(VALUE(RIGHT(U10,4)),VALUE(MID(U10,4,2)),VALUE(LEFT(U10,2)))),"mmmm yyyy"),"CHECK INPUT")))</f>
        <v/>
      </c>
      <c r="Z10" s="70"/>
      <c r="AA10" s="68" t="str">
        <f aca="true">IF(A10="","",IF(Z10="","MISSING DATE",IFERROR(IF(IF(ISNUMBER(Z10),Z10,DATE(VALUE(RIGHT(TRIM(Z10),4)),VALUE(MID(TRIM(Z10),4,2)),VALUE(LEFT(TRIM(Z10),2))))&gt;TODAY(),"CHECK INPUT",IF(TODAY()&lt;=AB10,"MINOR + MAJOR ACTIVE",IF(TODAY()&lt;=AC10,"MAJOR ACTIVE","OUTSIDE WARRANTY"))),"CHECK INPUT")))</f>
        <v/>
      </c>
      <c r="AB10" s="66" t="str">
        <f aca="false">IF(A10="","",IF(Z10="","",IFERROR(EDATE(IF(ISNUMBER(Z10),Z10,DATE(VALUE(RIGHT(TRIM(Z10),4)),VALUE(MID(TRIM(Z10),4,2)),VALUE(LEFT(TRIM(Z10),2)))),24),"CHECK INPUT")))</f>
        <v/>
      </c>
      <c r="AC10" s="66" t="str">
        <f aca="false">IF(A10="","",IF(Z10="","",IFERROR(EDATE(IF(ISNUMBER(Z10),Z10,DATE(VALUE(RIGHT(TRIM(Z10),4)),VALUE(MID(TRIM(Z10),4,2)),VALUE(LEFT(TRIM(Z10),2)))),72),"CHECK INPUT")))</f>
        <v/>
      </c>
      <c r="AD10" s="71" t="str">
        <f aca="false">IF(A10="","",IF(Z10="","Enter the confirmed OC / completion date",IF(AA10="CHECK INPUT","Check the OC / completion date entered",IF(AA10="MINOR + MAJOR ACTIVE","Arrange or confirm the defects inspection, builder notification and committee review before the two-year deadline",IF(AA10="MAJOR ACTIVE","Continue major-defect monitoring and obtain committee and legal instructions before the six-year deadline",IF(AA10="OUTSIDE WARRANTY","Confirm whether unresolved defects or alternative rights require legal advice",""))))))</f>
        <v/>
      </c>
      <c r="AE10" s="66" t="str">
        <f aca="true">IF(A10="","",IF(OR(Z10="",NOT(ISNUMBER(Z10)),Z10&gt;TODAY(),AA10="OUTSIDE WARRANTY"),"",IF(AA10="MINOR + MAJOR ACTIVE",IF(AG10&gt;365,AB10-365,IF(AG10&gt;180,AB10-180,IF(AG10&gt;90,AB10-90,IF(AG10&gt;30,AB10-30,TODAY())))),IF(AA10="MAJOR ACTIVE",IF(AI10&gt;365,AC10-365,IF(AI10&gt;180,AC10-180,IF(AI10&gt;90,AC10-90,IF(AI10&gt;30,AC10-30,TODAY())))),""))))</f>
        <v/>
      </c>
      <c r="AF10" s="69"/>
      <c r="AG10" s="1" t="str">
        <f aca="true">IF(OR(AB10="",NOT(ISNUMBER(AB10))),"",AB10-TODAY())</f>
        <v/>
      </c>
      <c r="AH10" s="1" t="str">
        <f aca="false">IF(A10="","",IF(Z10="","MISSING DATE",IF(NOT(ISNUMBER(AB10)),"CHECK INPUT",IF(AG10&lt;0,"EXPIRED",IF(AG10&lt;=30,"DUE ≤ 30 DAYS",IF(AG10&lt;=90,"DUE ≤ 90 DAYS",IF(AG10&lt;=180,"DUE ≤ 180 DAYS",IF(AG10&lt;=365,"DUE ≤ 12 MONTHS","CURRENT"))))))))</f>
        <v/>
      </c>
      <c r="AI10" s="1" t="str">
        <f aca="true">IF(OR(AC10="",NOT(ISNUMBER(AC10))),"",AC10-TODAY())</f>
        <v/>
      </c>
      <c r="AJ10" s="1" t="str">
        <f aca="false">IF(A10="","",IF(Z10="","",IF(NOT(ISNUMBER(AC10)),"CHECK INPUT",IF(AI10&lt;0,"EXPIRED",IF(AI10&lt;=30,"DUE ≤ 30 DAYS",IF(AI10&lt;=90,"DUE ≤ 90 DAYS",IF(AI10&lt;=180,"DUE ≤ 180 DAYS",IF(AI10&lt;=365,"DUE ≤ 12 MONTHS","CURRENT"))))))))</f>
        <v/>
      </c>
      <c r="AK10" s="60"/>
    </row>
    <row r="11" customFormat="false" ht="20" hidden="false" customHeight="true" outlineLevel="0" collapsed="false">
      <c r="A11" s="61"/>
      <c r="B11" s="62"/>
      <c r="C11" s="63"/>
      <c r="D11" s="64"/>
      <c r="E11" s="65"/>
      <c r="F11" s="66" t="str">
        <f aca="false">IF(A11="","",IF(OR(D11="",E11=""),"",IFERROR(EDATE(IF(ISNUMBER(D11),D11,DATE(VALUE(RIGHT(D11,4)),VALUE(MID(D11,4,2)),VALUE(LEFT(D11,2)))),E11*12),"CHECK INPUT")))</f>
        <v/>
      </c>
      <c r="G11" s="67" t="str">
        <f aca="true">IF(OR(F11="",NOT(ISNUMBER(F11))),"",F11-TODAY())</f>
        <v/>
      </c>
      <c r="H11" s="68" t="str">
        <f aca="false">IF(A11="","",IF(OR(D11="",E11=""),"MISSING DATE",IF(NOT(ISNUMBER(F11)),"CHECK INPUT",IF(G11&lt;0,"EXPIRED",IF(G11&lt;=30,"DUE ≤ 30 DAYS",IF(G11&lt;=90,"DUE ≤ 90 DAYS",IF(G11&lt;=180,"DUE ≤ 180 DAYS","CURRENT")))))))</f>
        <v/>
      </c>
      <c r="I11" s="64"/>
      <c r="J11" s="64"/>
      <c r="K11" s="67" t="str">
        <f aca="true">IF(J11="","",IFERROR(IF(ISNUMBER(J11),J11,DATE(VALUE(RIGHT(J11,4)),VALUE(MID(J11,4,2)),VALUE(LEFT(J11,2))))-TODAY(),"CHECK INPUT"))</f>
        <v/>
      </c>
      <c r="L11" s="68" t="str">
        <f aca="false">IF(A11="","",IF(J11="","MISSING DATE",IF(NOT(ISNUMBER(K11)),"CHECK INPUT",IF(K11&lt;0,"OVERDUE",IF(K11&lt;=30,"DUE ≤ 30 DAYS",IF(K11&lt;=90,"DUE ≤ 90 DAYS","CURRENT"))))))</f>
        <v/>
      </c>
      <c r="M11" s="64"/>
      <c r="N11" s="64"/>
      <c r="O11" s="67" t="str">
        <f aca="true">IF(N11="","",IFERROR(IF(ISNUMBER(N11),N11,DATE(VALUE(RIGHT(N11,4)),VALUE(MID(N11,4,2)),VALUE(LEFT(N11,2))))-TODAY(),"CHECK INPUT"))</f>
        <v/>
      </c>
      <c r="P11" s="68" t="str">
        <f aca="false">IF(A11="","",IF(N11="","MISSING DATE",IF(NOT(ISNUMBER(O11)),"CHECK INPUT",IF(O11&lt;0,"OVERDUE",IF(O11&lt;=30,"DUE ≤ 30 DAYS",IF(O11&lt;=90,"DUE ≤ 90 DAYS",IF(O11&lt;=180,"DUE ≤ 180 DAYS","CURRENT")))))))</f>
        <v/>
      </c>
      <c r="Q11" s="64"/>
      <c r="R11" s="64"/>
      <c r="S11" s="67" t="str">
        <f aca="true">IF(R11="","",IFERROR(IF(ISNUMBER(R11),R11,DATE(VALUE(RIGHT(R11,4)),VALUE(MID(R11,4,2)),VALUE(LEFT(R11,2))))-TODAY(),"CHECK INPUT"))</f>
        <v/>
      </c>
      <c r="T11" s="68" t="str">
        <f aca="false">IF(A11="","",IF(R11="","MISSING DATE",IF(NOT(ISNUMBER(S11)),"CHECK INPUT",IF(S11&lt;0,"OVERDUE",IF(S11&lt;=30,"DUE ≤ 30 DAYS",IF(S11&lt;=90,"DUE ≤ 90 DAYS","CURRENT"))))))</f>
        <v/>
      </c>
      <c r="U11" s="64"/>
      <c r="V11" s="62"/>
      <c r="W11" s="64"/>
      <c r="X11" s="69"/>
      <c r="Y11" s="68" t="str">
        <f aca="false">IF(A11="","",IF(U11="","",IFERROR(TEXT(IF(ISNUMBER(U11),U11,DATE(VALUE(RIGHT(U11,4)),VALUE(MID(U11,4,2)),VALUE(LEFT(U11,2)))),"mmmm yyyy"),"CHECK INPUT")))</f>
        <v/>
      </c>
      <c r="Z11" s="70"/>
      <c r="AA11" s="68" t="str">
        <f aca="true">IF(A11="","",IF(Z11="","MISSING DATE",IFERROR(IF(IF(ISNUMBER(Z11),Z11,DATE(VALUE(RIGHT(TRIM(Z11),4)),VALUE(MID(TRIM(Z11),4,2)),VALUE(LEFT(TRIM(Z11),2))))&gt;TODAY(),"CHECK INPUT",IF(TODAY()&lt;=AB11,"MINOR + MAJOR ACTIVE",IF(TODAY()&lt;=AC11,"MAJOR ACTIVE","OUTSIDE WARRANTY"))),"CHECK INPUT")))</f>
        <v/>
      </c>
      <c r="AB11" s="66" t="str">
        <f aca="false">IF(A11="","",IF(Z11="","",IFERROR(EDATE(IF(ISNUMBER(Z11),Z11,DATE(VALUE(RIGHT(TRIM(Z11),4)),VALUE(MID(TRIM(Z11),4,2)),VALUE(LEFT(TRIM(Z11),2)))),24),"CHECK INPUT")))</f>
        <v/>
      </c>
      <c r="AC11" s="66" t="str">
        <f aca="false">IF(A11="","",IF(Z11="","",IFERROR(EDATE(IF(ISNUMBER(Z11),Z11,DATE(VALUE(RIGHT(TRIM(Z11),4)),VALUE(MID(TRIM(Z11),4,2)),VALUE(LEFT(TRIM(Z11),2)))),72),"CHECK INPUT")))</f>
        <v/>
      </c>
      <c r="AD11" s="71" t="str">
        <f aca="false">IF(A11="","",IF(Z11="","Enter the confirmed OC / completion date",IF(AA11="CHECK INPUT","Check the OC / completion date entered",IF(AA11="MINOR + MAJOR ACTIVE","Arrange or confirm the defects inspection, builder notification and committee review before the two-year deadline",IF(AA11="MAJOR ACTIVE","Continue major-defect monitoring and obtain committee and legal instructions before the six-year deadline",IF(AA11="OUTSIDE WARRANTY","Confirm whether unresolved defects or alternative rights require legal advice",""))))))</f>
        <v/>
      </c>
      <c r="AE11" s="66" t="str">
        <f aca="true">IF(A11="","",IF(OR(Z11="",NOT(ISNUMBER(Z11)),Z11&gt;TODAY(),AA11="OUTSIDE WARRANTY"),"",IF(AA11="MINOR + MAJOR ACTIVE",IF(AG11&gt;365,AB11-365,IF(AG11&gt;180,AB11-180,IF(AG11&gt;90,AB11-90,IF(AG11&gt;30,AB11-30,TODAY())))),IF(AA11="MAJOR ACTIVE",IF(AI11&gt;365,AC11-365,IF(AI11&gt;180,AC11-180,IF(AI11&gt;90,AC11-90,IF(AI11&gt;30,AC11-30,TODAY())))),""))))</f>
        <v/>
      </c>
      <c r="AF11" s="69"/>
      <c r="AG11" s="1" t="str">
        <f aca="true">IF(OR(AB11="",NOT(ISNUMBER(AB11))),"",AB11-TODAY())</f>
        <v/>
      </c>
      <c r="AH11" s="1" t="str">
        <f aca="false">IF(A11="","",IF(Z11="","MISSING DATE",IF(NOT(ISNUMBER(AB11)),"CHECK INPUT",IF(AG11&lt;0,"EXPIRED",IF(AG11&lt;=30,"DUE ≤ 30 DAYS",IF(AG11&lt;=90,"DUE ≤ 90 DAYS",IF(AG11&lt;=180,"DUE ≤ 180 DAYS",IF(AG11&lt;=365,"DUE ≤ 12 MONTHS","CURRENT"))))))))</f>
        <v/>
      </c>
      <c r="AI11" s="1" t="str">
        <f aca="true">IF(OR(AC11="",NOT(ISNUMBER(AC11))),"",AC11-TODAY())</f>
        <v/>
      </c>
      <c r="AJ11" s="1" t="str">
        <f aca="false">IF(A11="","",IF(Z11="","",IF(NOT(ISNUMBER(AC11)),"CHECK INPUT",IF(AI11&lt;0,"EXPIRED",IF(AI11&lt;=30,"DUE ≤ 30 DAYS",IF(AI11&lt;=90,"DUE ≤ 90 DAYS",IF(AI11&lt;=180,"DUE ≤ 180 DAYS",IF(AI11&lt;=365,"DUE ≤ 12 MONTHS","CURRENT"))))))))</f>
        <v/>
      </c>
      <c r="AK11" s="60"/>
    </row>
    <row r="12" customFormat="false" ht="20" hidden="false" customHeight="true" outlineLevel="0" collapsed="false">
      <c r="A12" s="61"/>
      <c r="B12" s="62"/>
      <c r="C12" s="63"/>
      <c r="D12" s="64"/>
      <c r="E12" s="65"/>
      <c r="F12" s="66" t="str">
        <f aca="false">IF(A12="","",IF(OR(D12="",E12=""),"",IFERROR(EDATE(IF(ISNUMBER(D12),D12,DATE(VALUE(RIGHT(D12,4)),VALUE(MID(D12,4,2)),VALUE(LEFT(D12,2)))),E12*12),"CHECK INPUT")))</f>
        <v/>
      </c>
      <c r="G12" s="67" t="str">
        <f aca="true">IF(OR(F12="",NOT(ISNUMBER(F12))),"",F12-TODAY())</f>
        <v/>
      </c>
      <c r="H12" s="68" t="str">
        <f aca="false">IF(A12="","",IF(OR(D12="",E12=""),"MISSING DATE",IF(NOT(ISNUMBER(F12)),"CHECK INPUT",IF(G12&lt;0,"EXPIRED",IF(G12&lt;=30,"DUE ≤ 30 DAYS",IF(G12&lt;=90,"DUE ≤ 90 DAYS",IF(G12&lt;=180,"DUE ≤ 180 DAYS","CURRENT")))))))</f>
        <v/>
      </c>
      <c r="I12" s="64"/>
      <c r="J12" s="64"/>
      <c r="K12" s="67" t="str">
        <f aca="true">IF(J12="","",IFERROR(IF(ISNUMBER(J12),J12,DATE(VALUE(RIGHT(J12,4)),VALUE(MID(J12,4,2)),VALUE(LEFT(J12,2))))-TODAY(),"CHECK INPUT"))</f>
        <v/>
      </c>
      <c r="L12" s="68" t="str">
        <f aca="false">IF(A12="","",IF(J12="","MISSING DATE",IF(NOT(ISNUMBER(K12)),"CHECK INPUT",IF(K12&lt;0,"OVERDUE",IF(K12&lt;=30,"DUE ≤ 30 DAYS",IF(K12&lt;=90,"DUE ≤ 90 DAYS","CURRENT"))))))</f>
        <v/>
      </c>
      <c r="M12" s="64"/>
      <c r="N12" s="64"/>
      <c r="O12" s="67" t="str">
        <f aca="true">IF(N12="","",IFERROR(IF(ISNUMBER(N12),N12,DATE(VALUE(RIGHT(N12,4)),VALUE(MID(N12,4,2)),VALUE(LEFT(N12,2))))-TODAY(),"CHECK INPUT"))</f>
        <v/>
      </c>
      <c r="P12" s="68" t="str">
        <f aca="false">IF(A12="","",IF(N12="","MISSING DATE",IF(NOT(ISNUMBER(O12)),"CHECK INPUT",IF(O12&lt;0,"OVERDUE",IF(O12&lt;=30,"DUE ≤ 30 DAYS",IF(O12&lt;=90,"DUE ≤ 90 DAYS",IF(O12&lt;=180,"DUE ≤ 180 DAYS","CURRENT")))))))</f>
        <v/>
      </c>
      <c r="Q12" s="64"/>
      <c r="R12" s="64"/>
      <c r="S12" s="67" t="str">
        <f aca="true">IF(R12="","",IFERROR(IF(ISNUMBER(R12),R12,DATE(VALUE(RIGHT(R12,4)),VALUE(MID(R12,4,2)),VALUE(LEFT(R12,2))))-TODAY(),"CHECK INPUT"))</f>
        <v/>
      </c>
      <c r="T12" s="68" t="str">
        <f aca="false">IF(A12="","",IF(R12="","MISSING DATE",IF(NOT(ISNUMBER(S12)),"CHECK INPUT",IF(S12&lt;0,"OVERDUE",IF(S12&lt;=30,"DUE ≤ 30 DAYS",IF(S12&lt;=90,"DUE ≤ 90 DAYS","CURRENT"))))))</f>
        <v/>
      </c>
      <c r="U12" s="64"/>
      <c r="V12" s="62"/>
      <c r="W12" s="64"/>
      <c r="X12" s="69"/>
      <c r="Y12" s="68" t="str">
        <f aca="false">IF(A12="","",IF(U12="","",IFERROR(TEXT(IF(ISNUMBER(U12),U12,DATE(VALUE(RIGHT(U12,4)),VALUE(MID(U12,4,2)),VALUE(LEFT(U12,2)))),"mmmm yyyy"),"CHECK INPUT")))</f>
        <v/>
      </c>
      <c r="Z12" s="70"/>
      <c r="AA12" s="68" t="str">
        <f aca="true">IF(A12="","",IF(Z12="","MISSING DATE",IFERROR(IF(IF(ISNUMBER(Z12),Z12,DATE(VALUE(RIGHT(TRIM(Z12),4)),VALUE(MID(TRIM(Z12),4,2)),VALUE(LEFT(TRIM(Z12),2))))&gt;TODAY(),"CHECK INPUT",IF(TODAY()&lt;=AB12,"MINOR + MAJOR ACTIVE",IF(TODAY()&lt;=AC12,"MAJOR ACTIVE","OUTSIDE WARRANTY"))),"CHECK INPUT")))</f>
        <v/>
      </c>
      <c r="AB12" s="66" t="str">
        <f aca="false">IF(A12="","",IF(Z12="","",IFERROR(EDATE(IF(ISNUMBER(Z12),Z12,DATE(VALUE(RIGHT(TRIM(Z12),4)),VALUE(MID(TRIM(Z12),4,2)),VALUE(LEFT(TRIM(Z12),2)))),24),"CHECK INPUT")))</f>
        <v/>
      </c>
      <c r="AC12" s="66" t="str">
        <f aca="false">IF(A12="","",IF(Z12="","",IFERROR(EDATE(IF(ISNUMBER(Z12),Z12,DATE(VALUE(RIGHT(TRIM(Z12),4)),VALUE(MID(TRIM(Z12),4,2)),VALUE(LEFT(TRIM(Z12),2)))),72),"CHECK INPUT")))</f>
        <v/>
      </c>
      <c r="AD12" s="71" t="str">
        <f aca="false">IF(A12="","",IF(Z12="","Enter the confirmed OC / completion date",IF(AA12="CHECK INPUT","Check the OC / completion date entered",IF(AA12="MINOR + MAJOR ACTIVE","Arrange or confirm the defects inspection, builder notification and committee review before the two-year deadline",IF(AA12="MAJOR ACTIVE","Continue major-defect monitoring and obtain committee and legal instructions before the six-year deadline",IF(AA12="OUTSIDE WARRANTY","Confirm whether unresolved defects or alternative rights require legal advice",""))))))</f>
        <v/>
      </c>
      <c r="AE12" s="66" t="str">
        <f aca="true">IF(A12="","",IF(OR(Z12="",NOT(ISNUMBER(Z12)),Z12&gt;TODAY(),AA12="OUTSIDE WARRANTY"),"",IF(AA12="MINOR + MAJOR ACTIVE",IF(AG12&gt;365,AB12-365,IF(AG12&gt;180,AB12-180,IF(AG12&gt;90,AB12-90,IF(AG12&gt;30,AB12-30,TODAY())))),IF(AA12="MAJOR ACTIVE",IF(AI12&gt;365,AC12-365,IF(AI12&gt;180,AC12-180,IF(AI12&gt;90,AC12-90,IF(AI12&gt;30,AC12-30,TODAY())))),""))))</f>
        <v/>
      </c>
      <c r="AF12" s="69"/>
      <c r="AG12" s="1" t="str">
        <f aca="true">IF(OR(AB12="",NOT(ISNUMBER(AB12))),"",AB12-TODAY())</f>
        <v/>
      </c>
      <c r="AH12" s="1" t="str">
        <f aca="false">IF(A12="","",IF(Z12="","MISSING DATE",IF(NOT(ISNUMBER(AB12)),"CHECK INPUT",IF(AG12&lt;0,"EXPIRED",IF(AG12&lt;=30,"DUE ≤ 30 DAYS",IF(AG12&lt;=90,"DUE ≤ 90 DAYS",IF(AG12&lt;=180,"DUE ≤ 180 DAYS",IF(AG12&lt;=365,"DUE ≤ 12 MONTHS","CURRENT"))))))))</f>
        <v/>
      </c>
      <c r="AI12" s="1" t="str">
        <f aca="true">IF(OR(AC12="",NOT(ISNUMBER(AC12))),"",AC12-TODAY())</f>
        <v/>
      </c>
      <c r="AJ12" s="1" t="str">
        <f aca="false">IF(A12="","",IF(Z12="","",IF(NOT(ISNUMBER(AC12)),"CHECK INPUT",IF(AI12&lt;0,"EXPIRED",IF(AI12&lt;=30,"DUE ≤ 30 DAYS",IF(AI12&lt;=90,"DUE ≤ 90 DAYS",IF(AI12&lt;=180,"DUE ≤ 180 DAYS",IF(AI12&lt;=365,"DUE ≤ 12 MONTHS","CURRENT"))))))))</f>
        <v/>
      </c>
      <c r="AK12" s="60"/>
    </row>
    <row r="13" customFormat="false" ht="20" hidden="false" customHeight="true" outlineLevel="0" collapsed="false">
      <c r="A13" s="61"/>
      <c r="B13" s="62"/>
      <c r="C13" s="63"/>
      <c r="D13" s="64"/>
      <c r="E13" s="65"/>
      <c r="F13" s="66" t="str">
        <f aca="false">IF(A13="","",IF(OR(D13="",E13=""),"",IFERROR(EDATE(IF(ISNUMBER(D13),D13,DATE(VALUE(RIGHT(D13,4)),VALUE(MID(D13,4,2)),VALUE(LEFT(D13,2)))),E13*12),"CHECK INPUT")))</f>
        <v/>
      </c>
      <c r="G13" s="67" t="str">
        <f aca="true">IF(OR(F13="",NOT(ISNUMBER(F13))),"",F13-TODAY())</f>
        <v/>
      </c>
      <c r="H13" s="68" t="str">
        <f aca="false">IF(A13="","",IF(OR(D13="",E13=""),"MISSING DATE",IF(NOT(ISNUMBER(F13)),"CHECK INPUT",IF(G13&lt;0,"EXPIRED",IF(G13&lt;=30,"DUE ≤ 30 DAYS",IF(G13&lt;=90,"DUE ≤ 90 DAYS",IF(G13&lt;=180,"DUE ≤ 180 DAYS","CURRENT")))))))</f>
        <v/>
      </c>
      <c r="I13" s="64"/>
      <c r="J13" s="64"/>
      <c r="K13" s="67" t="str">
        <f aca="true">IF(J13="","",IFERROR(IF(ISNUMBER(J13),J13,DATE(VALUE(RIGHT(J13,4)),VALUE(MID(J13,4,2)),VALUE(LEFT(J13,2))))-TODAY(),"CHECK INPUT"))</f>
        <v/>
      </c>
      <c r="L13" s="68" t="str">
        <f aca="false">IF(A13="","",IF(J13="","MISSING DATE",IF(NOT(ISNUMBER(K13)),"CHECK INPUT",IF(K13&lt;0,"OVERDUE",IF(K13&lt;=30,"DUE ≤ 30 DAYS",IF(K13&lt;=90,"DUE ≤ 90 DAYS","CURRENT"))))))</f>
        <v/>
      </c>
      <c r="M13" s="64"/>
      <c r="N13" s="64"/>
      <c r="O13" s="67" t="str">
        <f aca="true">IF(N13="","",IFERROR(IF(ISNUMBER(N13),N13,DATE(VALUE(RIGHT(N13,4)),VALUE(MID(N13,4,2)),VALUE(LEFT(N13,2))))-TODAY(),"CHECK INPUT"))</f>
        <v/>
      </c>
      <c r="P13" s="68" t="str">
        <f aca="false">IF(A13="","",IF(N13="","MISSING DATE",IF(NOT(ISNUMBER(O13)),"CHECK INPUT",IF(O13&lt;0,"OVERDUE",IF(O13&lt;=30,"DUE ≤ 30 DAYS",IF(O13&lt;=90,"DUE ≤ 90 DAYS",IF(O13&lt;=180,"DUE ≤ 180 DAYS","CURRENT")))))))</f>
        <v/>
      </c>
      <c r="Q13" s="64"/>
      <c r="R13" s="64"/>
      <c r="S13" s="67" t="str">
        <f aca="true">IF(R13="","",IFERROR(IF(ISNUMBER(R13),R13,DATE(VALUE(RIGHT(R13,4)),VALUE(MID(R13,4,2)),VALUE(LEFT(R13,2))))-TODAY(),"CHECK INPUT"))</f>
        <v/>
      </c>
      <c r="T13" s="68" t="str">
        <f aca="false">IF(A13="","",IF(R13="","MISSING DATE",IF(NOT(ISNUMBER(S13)),"CHECK INPUT",IF(S13&lt;0,"OVERDUE",IF(S13&lt;=30,"DUE ≤ 30 DAYS",IF(S13&lt;=90,"DUE ≤ 90 DAYS","CURRENT"))))))</f>
        <v/>
      </c>
      <c r="U13" s="64"/>
      <c r="V13" s="62"/>
      <c r="W13" s="64"/>
      <c r="X13" s="69"/>
      <c r="Y13" s="68" t="str">
        <f aca="false">IF(A13="","",IF(U13="","",IFERROR(TEXT(IF(ISNUMBER(U13),U13,DATE(VALUE(RIGHT(U13,4)),VALUE(MID(U13,4,2)),VALUE(LEFT(U13,2)))),"mmmm yyyy"),"CHECK INPUT")))</f>
        <v/>
      </c>
      <c r="Z13" s="70"/>
      <c r="AA13" s="68" t="str">
        <f aca="true">IF(A13="","",IF(Z13="","MISSING DATE",IFERROR(IF(IF(ISNUMBER(Z13),Z13,DATE(VALUE(RIGHT(TRIM(Z13),4)),VALUE(MID(TRIM(Z13),4,2)),VALUE(LEFT(TRIM(Z13),2))))&gt;TODAY(),"CHECK INPUT",IF(TODAY()&lt;=AB13,"MINOR + MAJOR ACTIVE",IF(TODAY()&lt;=AC13,"MAJOR ACTIVE","OUTSIDE WARRANTY"))),"CHECK INPUT")))</f>
        <v/>
      </c>
      <c r="AB13" s="66" t="str">
        <f aca="false">IF(A13="","",IF(Z13="","",IFERROR(EDATE(IF(ISNUMBER(Z13),Z13,DATE(VALUE(RIGHT(TRIM(Z13),4)),VALUE(MID(TRIM(Z13),4,2)),VALUE(LEFT(TRIM(Z13),2)))),24),"CHECK INPUT")))</f>
        <v/>
      </c>
      <c r="AC13" s="66" t="str">
        <f aca="false">IF(A13="","",IF(Z13="","",IFERROR(EDATE(IF(ISNUMBER(Z13),Z13,DATE(VALUE(RIGHT(TRIM(Z13),4)),VALUE(MID(TRIM(Z13),4,2)),VALUE(LEFT(TRIM(Z13),2)))),72),"CHECK INPUT")))</f>
        <v/>
      </c>
      <c r="AD13" s="71" t="str">
        <f aca="false">IF(A13="","",IF(Z13="","Enter the confirmed OC / completion date",IF(AA13="CHECK INPUT","Check the OC / completion date entered",IF(AA13="MINOR + MAJOR ACTIVE","Arrange or confirm the defects inspection, builder notification and committee review before the two-year deadline",IF(AA13="MAJOR ACTIVE","Continue major-defect monitoring and obtain committee and legal instructions before the six-year deadline",IF(AA13="OUTSIDE WARRANTY","Confirm whether unresolved defects or alternative rights require legal advice",""))))))</f>
        <v/>
      </c>
      <c r="AE13" s="66" t="str">
        <f aca="true">IF(A13="","",IF(OR(Z13="",NOT(ISNUMBER(Z13)),Z13&gt;TODAY(),AA13="OUTSIDE WARRANTY"),"",IF(AA13="MINOR + MAJOR ACTIVE",IF(AG13&gt;365,AB13-365,IF(AG13&gt;180,AB13-180,IF(AG13&gt;90,AB13-90,IF(AG13&gt;30,AB13-30,TODAY())))),IF(AA13="MAJOR ACTIVE",IF(AI13&gt;365,AC13-365,IF(AI13&gt;180,AC13-180,IF(AI13&gt;90,AC13-90,IF(AI13&gt;30,AC13-30,TODAY())))),""))))</f>
        <v/>
      </c>
      <c r="AF13" s="69"/>
      <c r="AG13" s="1" t="str">
        <f aca="true">IF(OR(AB13="",NOT(ISNUMBER(AB13))),"",AB13-TODAY())</f>
        <v/>
      </c>
      <c r="AH13" s="1" t="str">
        <f aca="false">IF(A13="","",IF(Z13="","MISSING DATE",IF(NOT(ISNUMBER(AB13)),"CHECK INPUT",IF(AG13&lt;0,"EXPIRED",IF(AG13&lt;=30,"DUE ≤ 30 DAYS",IF(AG13&lt;=90,"DUE ≤ 90 DAYS",IF(AG13&lt;=180,"DUE ≤ 180 DAYS",IF(AG13&lt;=365,"DUE ≤ 12 MONTHS","CURRENT"))))))))</f>
        <v/>
      </c>
      <c r="AI13" s="1" t="str">
        <f aca="true">IF(OR(AC13="",NOT(ISNUMBER(AC13))),"",AC13-TODAY())</f>
        <v/>
      </c>
      <c r="AJ13" s="1" t="str">
        <f aca="false">IF(A13="","",IF(Z13="","",IF(NOT(ISNUMBER(AC13)),"CHECK INPUT",IF(AI13&lt;0,"EXPIRED",IF(AI13&lt;=30,"DUE ≤ 30 DAYS",IF(AI13&lt;=90,"DUE ≤ 90 DAYS",IF(AI13&lt;=180,"DUE ≤ 180 DAYS",IF(AI13&lt;=365,"DUE ≤ 12 MONTHS","CURRENT"))))))))</f>
        <v/>
      </c>
      <c r="AK13" s="60"/>
    </row>
    <row r="14" customFormat="false" ht="20" hidden="false" customHeight="true" outlineLevel="0" collapsed="false">
      <c r="A14" s="61"/>
      <c r="B14" s="62"/>
      <c r="C14" s="63"/>
      <c r="D14" s="64"/>
      <c r="E14" s="65"/>
      <c r="F14" s="66" t="str">
        <f aca="false">IF(A14="","",IF(OR(D14="",E14=""),"",IFERROR(EDATE(IF(ISNUMBER(D14),D14,DATE(VALUE(RIGHT(D14,4)),VALUE(MID(D14,4,2)),VALUE(LEFT(D14,2)))),E14*12),"CHECK INPUT")))</f>
        <v/>
      </c>
      <c r="G14" s="67" t="str">
        <f aca="true">IF(OR(F14="",NOT(ISNUMBER(F14))),"",F14-TODAY())</f>
        <v/>
      </c>
      <c r="H14" s="68" t="str">
        <f aca="false">IF(A14="","",IF(OR(D14="",E14=""),"MISSING DATE",IF(NOT(ISNUMBER(F14)),"CHECK INPUT",IF(G14&lt;0,"EXPIRED",IF(G14&lt;=30,"DUE ≤ 30 DAYS",IF(G14&lt;=90,"DUE ≤ 90 DAYS",IF(G14&lt;=180,"DUE ≤ 180 DAYS","CURRENT")))))))</f>
        <v/>
      </c>
      <c r="I14" s="64"/>
      <c r="J14" s="64"/>
      <c r="K14" s="67" t="str">
        <f aca="true">IF(J14="","",IFERROR(IF(ISNUMBER(J14),J14,DATE(VALUE(RIGHT(J14,4)),VALUE(MID(J14,4,2)),VALUE(LEFT(J14,2))))-TODAY(),"CHECK INPUT"))</f>
        <v/>
      </c>
      <c r="L14" s="68" t="str">
        <f aca="false">IF(A14="","",IF(J14="","MISSING DATE",IF(NOT(ISNUMBER(K14)),"CHECK INPUT",IF(K14&lt;0,"OVERDUE",IF(K14&lt;=30,"DUE ≤ 30 DAYS",IF(K14&lt;=90,"DUE ≤ 90 DAYS","CURRENT"))))))</f>
        <v/>
      </c>
      <c r="M14" s="64"/>
      <c r="N14" s="64"/>
      <c r="O14" s="67" t="str">
        <f aca="true">IF(N14="","",IFERROR(IF(ISNUMBER(N14),N14,DATE(VALUE(RIGHT(N14,4)),VALUE(MID(N14,4,2)),VALUE(LEFT(N14,2))))-TODAY(),"CHECK INPUT"))</f>
        <v/>
      </c>
      <c r="P14" s="68" t="str">
        <f aca="false">IF(A14="","",IF(N14="","MISSING DATE",IF(NOT(ISNUMBER(O14)),"CHECK INPUT",IF(O14&lt;0,"OVERDUE",IF(O14&lt;=30,"DUE ≤ 30 DAYS",IF(O14&lt;=90,"DUE ≤ 90 DAYS",IF(O14&lt;=180,"DUE ≤ 180 DAYS","CURRENT")))))))</f>
        <v/>
      </c>
      <c r="Q14" s="64"/>
      <c r="R14" s="64"/>
      <c r="S14" s="67" t="str">
        <f aca="true">IF(R14="","",IFERROR(IF(ISNUMBER(R14),R14,DATE(VALUE(RIGHT(R14,4)),VALUE(MID(R14,4,2)),VALUE(LEFT(R14,2))))-TODAY(),"CHECK INPUT"))</f>
        <v/>
      </c>
      <c r="T14" s="68" t="str">
        <f aca="false">IF(A14="","",IF(R14="","MISSING DATE",IF(NOT(ISNUMBER(S14)),"CHECK INPUT",IF(S14&lt;0,"OVERDUE",IF(S14&lt;=30,"DUE ≤ 30 DAYS",IF(S14&lt;=90,"DUE ≤ 90 DAYS","CURRENT"))))))</f>
        <v/>
      </c>
      <c r="U14" s="64"/>
      <c r="V14" s="62"/>
      <c r="W14" s="64"/>
      <c r="X14" s="69"/>
      <c r="Y14" s="68" t="str">
        <f aca="false">IF(A14="","",IF(U14="","",IFERROR(TEXT(IF(ISNUMBER(U14),U14,DATE(VALUE(RIGHT(U14,4)),VALUE(MID(U14,4,2)),VALUE(LEFT(U14,2)))),"mmmm yyyy"),"CHECK INPUT")))</f>
        <v/>
      </c>
      <c r="Z14" s="70"/>
      <c r="AA14" s="68" t="str">
        <f aca="true">IF(A14="","",IF(Z14="","MISSING DATE",IFERROR(IF(IF(ISNUMBER(Z14),Z14,DATE(VALUE(RIGHT(TRIM(Z14),4)),VALUE(MID(TRIM(Z14),4,2)),VALUE(LEFT(TRIM(Z14),2))))&gt;TODAY(),"CHECK INPUT",IF(TODAY()&lt;=AB14,"MINOR + MAJOR ACTIVE",IF(TODAY()&lt;=AC14,"MAJOR ACTIVE","OUTSIDE WARRANTY"))),"CHECK INPUT")))</f>
        <v/>
      </c>
      <c r="AB14" s="66" t="str">
        <f aca="false">IF(A14="","",IF(Z14="","",IFERROR(EDATE(IF(ISNUMBER(Z14),Z14,DATE(VALUE(RIGHT(TRIM(Z14),4)),VALUE(MID(TRIM(Z14),4,2)),VALUE(LEFT(TRIM(Z14),2)))),24),"CHECK INPUT")))</f>
        <v/>
      </c>
      <c r="AC14" s="66" t="str">
        <f aca="false">IF(A14="","",IF(Z14="","",IFERROR(EDATE(IF(ISNUMBER(Z14),Z14,DATE(VALUE(RIGHT(TRIM(Z14),4)),VALUE(MID(TRIM(Z14),4,2)),VALUE(LEFT(TRIM(Z14),2)))),72),"CHECK INPUT")))</f>
        <v/>
      </c>
      <c r="AD14" s="71" t="str">
        <f aca="false">IF(A14="","",IF(Z14="","Enter the confirmed OC / completion date",IF(AA14="CHECK INPUT","Check the OC / completion date entered",IF(AA14="MINOR + MAJOR ACTIVE","Arrange or confirm the defects inspection, builder notification and committee review before the two-year deadline",IF(AA14="MAJOR ACTIVE","Continue major-defect monitoring and obtain committee and legal instructions before the six-year deadline",IF(AA14="OUTSIDE WARRANTY","Confirm whether unresolved defects or alternative rights require legal advice",""))))))</f>
        <v/>
      </c>
      <c r="AE14" s="66" t="str">
        <f aca="true">IF(A14="","",IF(OR(Z14="",NOT(ISNUMBER(Z14)),Z14&gt;TODAY(),AA14="OUTSIDE WARRANTY"),"",IF(AA14="MINOR + MAJOR ACTIVE",IF(AG14&gt;365,AB14-365,IF(AG14&gt;180,AB14-180,IF(AG14&gt;90,AB14-90,IF(AG14&gt;30,AB14-30,TODAY())))),IF(AA14="MAJOR ACTIVE",IF(AI14&gt;365,AC14-365,IF(AI14&gt;180,AC14-180,IF(AI14&gt;90,AC14-90,IF(AI14&gt;30,AC14-30,TODAY())))),""))))</f>
        <v/>
      </c>
      <c r="AF14" s="69"/>
      <c r="AG14" s="1" t="str">
        <f aca="true">IF(OR(AB14="",NOT(ISNUMBER(AB14))),"",AB14-TODAY())</f>
        <v/>
      </c>
      <c r="AH14" s="1" t="str">
        <f aca="false">IF(A14="","",IF(Z14="","MISSING DATE",IF(NOT(ISNUMBER(AB14)),"CHECK INPUT",IF(AG14&lt;0,"EXPIRED",IF(AG14&lt;=30,"DUE ≤ 30 DAYS",IF(AG14&lt;=90,"DUE ≤ 90 DAYS",IF(AG14&lt;=180,"DUE ≤ 180 DAYS",IF(AG14&lt;=365,"DUE ≤ 12 MONTHS","CURRENT"))))))))</f>
        <v/>
      </c>
      <c r="AI14" s="1" t="str">
        <f aca="true">IF(OR(AC14="",NOT(ISNUMBER(AC14))),"",AC14-TODAY())</f>
        <v/>
      </c>
      <c r="AJ14" s="1" t="str">
        <f aca="false">IF(A14="","",IF(Z14="","",IF(NOT(ISNUMBER(AC14)),"CHECK INPUT",IF(AI14&lt;0,"EXPIRED",IF(AI14&lt;=30,"DUE ≤ 30 DAYS",IF(AI14&lt;=90,"DUE ≤ 90 DAYS",IF(AI14&lt;=180,"DUE ≤ 180 DAYS",IF(AI14&lt;=365,"DUE ≤ 12 MONTHS","CURRENT"))))))))</f>
        <v/>
      </c>
      <c r="AK14" s="60"/>
    </row>
    <row r="15" customFormat="false" ht="20" hidden="false" customHeight="true" outlineLevel="0" collapsed="false">
      <c r="A15" s="61"/>
      <c r="B15" s="62"/>
      <c r="C15" s="63"/>
      <c r="D15" s="64"/>
      <c r="E15" s="65"/>
      <c r="F15" s="66" t="str">
        <f aca="false">IF(A15="","",IF(OR(D15="",E15=""),"",IFERROR(EDATE(IF(ISNUMBER(D15),D15,DATE(VALUE(RIGHT(D15,4)),VALUE(MID(D15,4,2)),VALUE(LEFT(D15,2)))),E15*12),"CHECK INPUT")))</f>
        <v/>
      </c>
      <c r="G15" s="67" t="str">
        <f aca="true">IF(OR(F15="",NOT(ISNUMBER(F15))),"",F15-TODAY())</f>
        <v/>
      </c>
      <c r="H15" s="68" t="str">
        <f aca="false">IF(A15="","",IF(OR(D15="",E15=""),"MISSING DATE",IF(NOT(ISNUMBER(F15)),"CHECK INPUT",IF(G15&lt;0,"EXPIRED",IF(G15&lt;=30,"DUE ≤ 30 DAYS",IF(G15&lt;=90,"DUE ≤ 90 DAYS",IF(G15&lt;=180,"DUE ≤ 180 DAYS","CURRENT")))))))</f>
        <v/>
      </c>
      <c r="I15" s="64"/>
      <c r="J15" s="64"/>
      <c r="K15" s="67" t="str">
        <f aca="true">IF(J15="","",IFERROR(IF(ISNUMBER(J15),J15,DATE(VALUE(RIGHT(J15,4)),VALUE(MID(J15,4,2)),VALUE(LEFT(J15,2))))-TODAY(),"CHECK INPUT"))</f>
        <v/>
      </c>
      <c r="L15" s="68" t="str">
        <f aca="false">IF(A15="","",IF(J15="","MISSING DATE",IF(NOT(ISNUMBER(K15)),"CHECK INPUT",IF(K15&lt;0,"OVERDUE",IF(K15&lt;=30,"DUE ≤ 30 DAYS",IF(K15&lt;=90,"DUE ≤ 90 DAYS","CURRENT"))))))</f>
        <v/>
      </c>
      <c r="M15" s="64"/>
      <c r="N15" s="64"/>
      <c r="O15" s="67" t="str">
        <f aca="true">IF(N15="","",IFERROR(IF(ISNUMBER(N15),N15,DATE(VALUE(RIGHT(N15,4)),VALUE(MID(N15,4,2)),VALUE(LEFT(N15,2))))-TODAY(),"CHECK INPUT"))</f>
        <v/>
      </c>
      <c r="P15" s="68" t="str">
        <f aca="false">IF(A15="","",IF(N15="","MISSING DATE",IF(NOT(ISNUMBER(O15)),"CHECK INPUT",IF(O15&lt;0,"OVERDUE",IF(O15&lt;=30,"DUE ≤ 30 DAYS",IF(O15&lt;=90,"DUE ≤ 90 DAYS",IF(O15&lt;=180,"DUE ≤ 180 DAYS","CURRENT")))))))</f>
        <v/>
      </c>
      <c r="Q15" s="64"/>
      <c r="R15" s="64"/>
      <c r="S15" s="67" t="str">
        <f aca="true">IF(R15="","",IFERROR(IF(ISNUMBER(R15),R15,DATE(VALUE(RIGHT(R15,4)),VALUE(MID(R15,4,2)),VALUE(LEFT(R15,2))))-TODAY(),"CHECK INPUT"))</f>
        <v/>
      </c>
      <c r="T15" s="68" t="str">
        <f aca="false">IF(A15="","",IF(R15="","MISSING DATE",IF(NOT(ISNUMBER(S15)),"CHECK INPUT",IF(S15&lt;0,"OVERDUE",IF(S15&lt;=30,"DUE ≤ 30 DAYS",IF(S15&lt;=90,"DUE ≤ 90 DAYS","CURRENT"))))))</f>
        <v/>
      </c>
      <c r="U15" s="64"/>
      <c r="V15" s="62"/>
      <c r="W15" s="64"/>
      <c r="X15" s="69"/>
      <c r="Y15" s="68" t="str">
        <f aca="false">IF(A15="","",IF(U15="","",IFERROR(TEXT(IF(ISNUMBER(U15),U15,DATE(VALUE(RIGHT(U15,4)),VALUE(MID(U15,4,2)),VALUE(LEFT(U15,2)))),"mmmm yyyy"),"CHECK INPUT")))</f>
        <v/>
      </c>
      <c r="Z15" s="70"/>
      <c r="AA15" s="68" t="str">
        <f aca="true">IF(A15="","",IF(Z15="","MISSING DATE",IFERROR(IF(IF(ISNUMBER(Z15),Z15,DATE(VALUE(RIGHT(TRIM(Z15),4)),VALUE(MID(TRIM(Z15),4,2)),VALUE(LEFT(TRIM(Z15),2))))&gt;TODAY(),"CHECK INPUT",IF(TODAY()&lt;=AB15,"MINOR + MAJOR ACTIVE",IF(TODAY()&lt;=AC15,"MAJOR ACTIVE","OUTSIDE WARRANTY"))),"CHECK INPUT")))</f>
        <v/>
      </c>
      <c r="AB15" s="66" t="str">
        <f aca="false">IF(A15="","",IF(Z15="","",IFERROR(EDATE(IF(ISNUMBER(Z15),Z15,DATE(VALUE(RIGHT(TRIM(Z15),4)),VALUE(MID(TRIM(Z15),4,2)),VALUE(LEFT(TRIM(Z15),2)))),24),"CHECK INPUT")))</f>
        <v/>
      </c>
      <c r="AC15" s="66" t="str">
        <f aca="false">IF(A15="","",IF(Z15="","",IFERROR(EDATE(IF(ISNUMBER(Z15),Z15,DATE(VALUE(RIGHT(TRIM(Z15),4)),VALUE(MID(TRIM(Z15),4,2)),VALUE(LEFT(TRIM(Z15),2)))),72),"CHECK INPUT")))</f>
        <v/>
      </c>
      <c r="AD15" s="71" t="str">
        <f aca="false">IF(A15="","",IF(Z15="","Enter the confirmed OC / completion date",IF(AA15="CHECK INPUT","Check the OC / completion date entered",IF(AA15="MINOR + MAJOR ACTIVE","Arrange or confirm the defects inspection, builder notification and committee review before the two-year deadline",IF(AA15="MAJOR ACTIVE","Continue major-defect monitoring and obtain committee and legal instructions before the six-year deadline",IF(AA15="OUTSIDE WARRANTY","Confirm whether unresolved defects or alternative rights require legal advice",""))))))</f>
        <v/>
      </c>
      <c r="AE15" s="66" t="str">
        <f aca="true">IF(A15="","",IF(OR(Z15="",NOT(ISNUMBER(Z15)),Z15&gt;TODAY(),AA15="OUTSIDE WARRANTY"),"",IF(AA15="MINOR + MAJOR ACTIVE",IF(AG15&gt;365,AB15-365,IF(AG15&gt;180,AB15-180,IF(AG15&gt;90,AB15-90,IF(AG15&gt;30,AB15-30,TODAY())))),IF(AA15="MAJOR ACTIVE",IF(AI15&gt;365,AC15-365,IF(AI15&gt;180,AC15-180,IF(AI15&gt;90,AC15-90,IF(AI15&gt;30,AC15-30,TODAY())))),""))))</f>
        <v/>
      </c>
      <c r="AF15" s="69"/>
      <c r="AG15" s="1" t="str">
        <f aca="true">IF(OR(AB15="",NOT(ISNUMBER(AB15))),"",AB15-TODAY())</f>
        <v/>
      </c>
      <c r="AH15" s="1" t="str">
        <f aca="false">IF(A15="","",IF(Z15="","MISSING DATE",IF(NOT(ISNUMBER(AB15)),"CHECK INPUT",IF(AG15&lt;0,"EXPIRED",IF(AG15&lt;=30,"DUE ≤ 30 DAYS",IF(AG15&lt;=90,"DUE ≤ 90 DAYS",IF(AG15&lt;=180,"DUE ≤ 180 DAYS",IF(AG15&lt;=365,"DUE ≤ 12 MONTHS","CURRENT"))))))))</f>
        <v/>
      </c>
      <c r="AI15" s="1" t="str">
        <f aca="true">IF(OR(AC15="",NOT(ISNUMBER(AC15))),"",AC15-TODAY())</f>
        <v/>
      </c>
      <c r="AJ15" s="1" t="str">
        <f aca="false">IF(A15="","",IF(Z15="","",IF(NOT(ISNUMBER(AC15)),"CHECK INPUT",IF(AI15&lt;0,"EXPIRED",IF(AI15&lt;=30,"DUE ≤ 30 DAYS",IF(AI15&lt;=90,"DUE ≤ 90 DAYS",IF(AI15&lt;=180,"DUE ≤ 180 DAYS",IF(AI15&lt;=365,"DUE ≤ 12 MONTHS","CURRENT"))))))))</f>
        <v/>
      </c>
      <c r="AK15" s="60"/>
    </row>
    <row r="16" customFormat="false" ht="20" hidden="false" customHeight="true" outlineLevel="0" collapsed="false">
      <c r="A16" s="61"/>
      <c r="B16" s="62"/>
      <c r="C16" s="63"/>
      <c r="D16" s="64"/>
      <c r="E16" s="65"/>
      <c r="F16" s="66" t="str">
        <f aca="false">IF(A16="","",IF(OR(D16="",E16=""),"",IFERROR(EDATE(IF(ISNUMBER(D16),D16,DATE(VALUE(RIGHT(D16,4)),VALUE(MID(D16,4,2)),VALUE(LEFT(D16,2)))),E16*12),"CHECK INPUT")))</f>
        <v/>
      </c>
      <c r="G16" s="67" t="str">
        <f aca="true">IF(OR(F16="",NOT(ISNUMBER(F16))),"",F16-TODAY())</f>
        <v/>
      </c>
      <c r="H16" s="68" t="str">
        <f aca="false">IF(A16="","",IF(OR(D16="",E16=""),"MISSING DATE",IF(NOT(ISNUMBER(F16)),"CHECK INPUT",IF(G16&lt;0,"EXPIRED",IF(G16&lt;=30,"DUE ≤ 30 DAYS",IF(G16&lt;=90,"DUE ≤ 90 DAYS",IF(G16&lt;=180,"DUE ≤ 180 DAYS","CURRENT")))))))</f>
        <v/>
      </c>
      <c r="I16" s="64"/>
      <c r="J16" s="64"/>
      <c r="K16" s="67" t="str">
        <f aca="true">IF(J16="","",IFERROR(IF(ISNUMBER(J16),J16,DATE(VALUE(RIGHT(J16,4)),VALUE(MID(J16,4,2)),VALUE(LEFT(J16,2))))-TODAY(),"CHECK INPUT"))</f>
        <v/>
      </c>
      <c r="L16" s="68" t="str">
        <f aca="false">IF(A16="","",IF(J16="","MISSING DATE",IF(NOT(ISNUMBER(K16)),"CHECK INPUT",IF(K16&lt;0,"OVERDUE",IF(K16&lt;=30,"DUE ≤ 30 DAYS",IF(K16&lt;=90,"DUE ≤ 90 DAYS","CURRENT"))))))</f>
        <v/>
      </c>
      <c r="M16" s="64"/>
      <c r="N16" s="64"/>
      <c r="O16" s="67" t="str">
        <f aca="true">IF(N16="","",IFERROR(IF(ISNUMBER(N16),N16,DATE(VALUE(RIGHT(N16,4)),VALUE(MID(N16,4,2)),VALUE(LEFT(N16,2))))-TODAY(),"CHECK INPUT"))</f>
        <v/>
      </c>
      <c r="P16" s="68" t="str">
        <f aca="false">IF(A16="","",IF(N16="","MISSING DATE",IF(NOT(ISNUMBER(O16)),"CHECK INPUT",IF(O16&lt;0,"OVERDUE",IF(O16&lt;=30,"DUE ≤ 30 DAYS",IF(O16&lt;=90,"DUE ≤ 90 DAYS",IF(O16&lt;=180,"DUE ≤ 180 DAYS","CURRENT")))))))</f>
        <v/>
      </c>
      <c r="Q16" s="64"/>
      <c r="R16" s="64"/>
      <c r="S16" s="67" t="str">
        <f aca="true">IF(R16="","",IFERROR(IF(ISNUMBER(R16),R16,DATE(VALUE(RIGHT(R16,4)),VALUE(MID(R16,4,2)),VALUE(LEFT(R16,2))))-TODAY(),"CHECK INPUT"))</f>
        <v/>
      </c>
      <c r="T16" s="68" t="str">
        <f aca="false">IF(A16="","",IF(R16="","MISSING DATE",IF(NOT(ISNUMBER(S16)),"CHECK INPUT",IF(S16&lt;0,"OVERDUE",IF(S16&lt;=30,"DUE ≤ 30 DAYS",IF(S16&lt;=90,"DUE ≤ 90 DAYS","CURRENT"))))))</f>
        <v/>
      </c>
      <c r="U16" s="64"/>
      <c r="V16" s="62"/>
      <c r="W16" s="64"/>
      <c r="X16" s="69"/>
      <c r="Y16" s="68" t="str">
        <f aca="false">IF(A16="","",IF(U16="","",IFERROR(TEXT(IF(ISNUMBER(U16),U16,DATE(VALUE(RIGHT(U16,4)),VALUE(MID(U16,4,2)),VALUE(LEFT(U16,2)))),"mmmm yyyy"),"CHECK INPUT")))</f>
        <v/>
      </c>
      <c r="Z16" s="70"/>
      <c r="AA16" s="68" t="str">
        <f aca="true">IF(A16="","",IF(Z16="","MISSING DATE",IFERROR(IF(IF(ISNUMBER(Z16),Z16,DATE(VALUE(RIGHT(TRIM(Z16),4)),VALUE(MID(TRIM(Z16),4,2)),VALUE(LEFT(TRIM(Z16),2))))&gt;TODAY(),"CHECK INPUT",IF(TODAY()&lt;=AB16,"MINOR + MAJOR ACTIVE",IF(TODAY()&lt;=AC16,"MAJOR ACTIVE","OUTSIDE WARRANTY"))),"CHECK INPUT")))</f>
        <v/>
      </c>
      <c r="AB16" s="66" t="str">
        <f aca="false">IF(A16="","",IF(Z16="","",IFERROR(EDATE(IF(ISNUMBER(Z16),Z16,DATE(VALUE(RIGHT(TRIM(Z16),4)),VALUE(MID(TRIM(Z16),4,2)),VALUE(LEFT(TRIM(Z16),2)))),24),"CHECK INPUT")))</f>
        <v/>
      </c>
      <c r="AC16" s="66" t="str">
        <f aca="false">IF(A16="","",IF(Z16="","",IFERROR(EDATE(IF(ISNUMBER(Z16),Z16,DATE(VALUE(RIGHT(TRIM(Z16),4)),VALUE(MID(TRIM(Z16),4,2)),VALUE(LEFT(TRIM(Z16),2)))),72),"CHECK INPUT")))</f>
        <v/>
      </c>
      <c r="AD16" s="71" t="str">
        <f aca="false">IF(A16="","",IF(Z16="","Enter the confirmed OC / completion date",IF(AA16="CHECK INPUT","Check the OC / completion date entered",IF(AA16="MINOR + MAJOR ACTIVE","Arrange or confirm the defects inspection, builder notification and committee review before the two-year deadline",IF(AA16="MAJOR ACTIVE","Continue major-defect monitoring and obtain committee and legal instructions before the six-year deadline",IF(AA16="OUTSIDE WARRANTY","Confirm whether unresolved defects or alternative rights require legal advice",""))))))</f>
        <v/>
      </c>
      <c r="AE16" s="66" t="str">
        <f aca="true">IF(A16="","",IF(OR(Z16="",NOT(ISNUMBER(Z16)),Z16&gt;TODAY(),AA16="OUTSIDE WARRANTY"),"",IF(AA16="MINOR + MAJOR ACTIVE",IF(AG16&gt;365,AB16-365,IF(AG16&gt;180,AB16-180,IF(AG16&gt;90,AB16-90,IF(AG16&gt;30,AB16-30,TODAY())))),IF(AA16="MAJOR ACTIVE",IF(AI16&gt;365,AC16-365,IF(AI16&gt;180,AC16-180,IF(AI16&gt;90,AC16-90,IF(AI16&gt;30,AC16-30,TODAY())))),""))))</f>
        <v/>
      </c>
      <c r="AF16" s="69"/>
      <c r="AG16" s="1" t="str">
        <f aca="true">IF(OR(AB16="",NOT(ISNUMBER(AB16))),"",AB16-TODAY())</f>
        <v/>
      </c>
      <c r="AH16" s="1" t="str">
        <f aca="false">IF(A16="","",IF(Z16="","MISSING DATE",IF(NOT(ISNUMBER(AB16)),"CHECK INPUT",IF(AG16&lt;0,"EXPIRED",IF(AG16&lt;=30,"DUE ≤ 30 DAYS",IF(AG16&lt;=90,"DUE ≤ 90 DAYS",IF(AG16&lt;=180,"DUE ≤ 180 DAYS",IF(AG16&lt;=365,"DUE ≤ 12 MONTHS","CURRENT"))))))))</f>
        <v/>
      </c>
      <c r="AI16" s="1" t="str">
        <f aca="true">IF(OR(AC16="",NOT(ISNUMBER(AC16))),"",AC16-TODAY())</f>
        <v/>
      </c>
      <c r="AJ16" s="1" t="str">
        <f aca="false">IF(A16="","",IF(Z16="","",IF(NOT(ISNUMBER(AC16)),"CHECK INPUT",IF(AI16&lt;0,"EXPIRED",IF(AI16&lt;=30,"DUE ≤ 30 DAYS",IF(AI16&lt;=90,"DUE ≤ 90 DAYS",IF(AI16&lt;=180,"DUE ≤ 180 DAYS",IF(AI16&lt;=365,"DUE ≤ 12 MONTHS","CURRENT"))))))))</f>
        <v/>
      </c>
      <c r="AK16" s="60"/>
    </row>
    <row r="17" customFormat="false" ht="20" hidden="false" customHeight="true" outlineLevel="0" collapsed="false">
      <c r="A17" s="61"/>
      <c r="B17" s="62"/>
      <c r="C17" s="63"/>
      <c r="D17" s="64"/>
      <c r="E17" s="65"/>
      <c r="F17" s="66" t="str">
        <f aca="false">IF(A17="","",IF(OR(D17="",E17=""),"",IFERROR(EDATE(IF(ISNUMBER(D17),D17,DATE(VALUE(RIGHT(D17,4)),VALUE(MID(D17,4,2)),VALUE(LEFT(D17,2)))),E17*12),"CHECK INPUT")))</f>
        <v/>
      </c>
      <c r="G17" s="67" t="str">
        <f aca="true">IF(OR(F17="",NOT(ISNUMBER(F17))),"",F17-TODAY())</f>
        <v/>
      </c>
      <c r="H17" s="68" t="str">
        <f aca="false">IF(A17="","",IF(OR(D17="",E17=""),"MISSING DATE",IF(NOT(ISNUMBER(F17)),"CHECK INPUT",IF(G17&lt;0,"EXPIRED",IF(G17&lt;=30,"DUE ≤ 30 DAYS",IF(G17&lt;=90,"DUE ≤ 90 DAYS",IF(G17&lt;=180,"DUE ≤ 180 DAYS","CURRENT")))))))</f>
        <v/>
      </c>
      <c r="I17" s="64"/>
      <c r="J17" s="64"/>
      <c r="K17" s="67" t="str">
        <f aca="true">IF(J17="","",IFERROR(IF(ISNUMBER(J17),J17,DATE(VALUE(RIGHT(J17,4)),VALUE(MID(J17,4,2)),VALUE(LEFT(J17,2))))-TODAY(),"CHECK INPUT"))</f>
        <v/>
      </c>
      <c r="L17" s="68" t="str">
        <f aca="false">IF(A17="","",IF(J17="","MISSING DATE",IF(NOT(ISNUMBER(K17)),"CHECK INPUT",IF(K17&lt;0,"OVERDUE",IF(K17&lt;=30,"DUE ≤ 30 DAYS",IF(K17&lt;=90,"DUE ≤ 90 DAYS","CURRENT"))))))</f>
        <v/>
      </c>
      <c r="M17" s="64"/>
      <c r="N17" s="64"/>
      <c r="O17" s="67" t="str">
        <f aca="true">IF(N17="","",IFERROR(IF(ISNUMBER(N17),N17,DATE(VALUE(RIGHT(N17,4)),VALUE(MID(N17,4,2)),VALUE(LEFT(N17,2))))-TODAY(),"CHECK INPUT"))</f>
        <v/>
      </c>
      <c r="P17" s="68" t="str">
        <f aca="false">IF(A17="","",IF(N17="","MISSING DATE",IF(NOT(ISNUMBER(O17)),"CHECK INPUT",IF(O17&lt;0,"OVERDUE",IF(O17&lt;=30,"DUE ≤ 30 DAYS",IF(O17&lt;=90,"DUE ≤ 90 DAYS",IF(O17&lt;=180,"DUE ≤ 180 DAYS","CURRENT")))))))</f>
        <v/>
      </c>
      <c r="Q17" s="64"/>
      <c r="R17" s="64"/>
      <c r="S17" s="67" t="str">
        <f aca="true">IF(R17="","",IFERROR(IF(ISNUMBER(R17),R17,DATE(VALUE(RIGHT(R17,4)),VALUE(MID(R17,4,2)),VALUE(LEFT(R17,2))))-TODAY(),"CHECK INPUT"))</f>
        <v/>
      </c>
      <c r="T17" s="68" t="str">
        <f aca="false">IF(A17="","",IF(R17="","MISSING DATE",IF(NOT(ISNUMBER(S17)),"CHECK INPUT",IF(S17&lt;0,"OVERDUE",IF(S17&lt;=30,"DUE ≤ 30 DAYS",IF(S17&lt;=90,"DUE ≤ 90 DAYS","CURRENT"))))))</f>
        <v/>
      </c>
      <c r="U17" s="64"/>
      <c r="V17" s="62"/>
      <c r="W17" s="64"/>
      <c r="X17" s="69"/>
      <c r="Y17" s="68" t="str">
        <f aca="false">IF(A17="","",IF(U17="","",IFERROR(TEXT(IF(ISNUMBER(U17),U17,DATE(VALUE(RIGHT(U17,4)),VALUE(MID(U17,4,2)),VALUE(LEFT(U17,2)))),"mmmm yyyy"),"CHECK INPUT")))</f>
        <v/>
      </c>
      <c r="Z17" s="70"/>
      <c r="AA17" s="68" t="str">
        <f aca="true">IF(A17="","",IF(Z17="","MISSING DATE",IFERROR(IF(IF(ISNUMBER(Z17),Z17,DATE(VALUE(RIGHT(TRIM(Z17),4)),VALUE(MID(TRIM(Z17),4,2)),VALUE(LEFT(TRIM(Z17),2))))&gt;TODAY(),"CHECK INPUT",IF(TODAY()&lt;=AB17,"MINOR + MAJOR ACTIVE",IF(TODAY()&lt;=AC17,"MAJOR ACTIVE","OUTSIDE WARRANTY"))),"CHECK INPUT")))</f>
        <v/>
      </c>
      <c r="AB17" s="66" t="str">
        <f aca="false">IF(A17="","",IF(Z17="","",IFERROR(EDATE(IF(ISNUMBER(Z17),Z17,DATE(VALUE(RIGHT(TRIM(Z17),4)),VALUE(MID(TRIM(Z17),4,2)),VALUE(LEFT(TRIM(Z17),2)))),24),"CHECK INPUT")))</f>
        <v/>
      </c>
      <c r="AC17" s="66" t="str">
        <f aca="false">IF(A17="","",IF(Z17="","",IFERROR(EDATE(IF(ISNUMBER(Z17),Z17,DATE(VALUE(RIGHT(TRIM(Z17),4)),VALUE(MID(TRIM(Z17),4,2)),VALUE(LEFT(TRIM(Z17),2)))),72),"CHECK INPUT")))</f>
        <v/>
      </c>
      <c r="AD17" s="71" t="str">
        <f aca="false">IF(A17="","",IF(Z17="","Enter the confirmed OC / completion date",IF(AA17="CHECK INPUT","Check the OC / completion date entered",IF(AA17="MINOR + MAJOR ACTIVE","Arrange or confirm the defects inspection, builder notification and committee review before the two-year deadline",IF(AA17="MAJOR ACTIVE","Continue major-defect monitoring and obtain committee and legal instructions before the six-year deadline",IF(AA17="OUTSIDE WARRANTY","Confirm whether unresolved defects or alternative rights require legal advice",""))))))</f>
        <v/>
      </c>
      <c r="AE17" s="66" t="str">
        <f aca="true">IF(A17="","",IF(OR(Z17="",NOT(ISNUMBER(Z17)),Z17&gt;TODAY(),AA17="OUTSIDE WARRANTY"),"",IF(AA17="MINOR + MAJOR ACTIVE",IF(AG17&gt;365,AB17-365,IF(AG17&gt;180,AB17-180,IF(AG17&gt;90,AB17-90,IF(AG17&gt;30,AB17-30,TODAY())))),IF(AA17="MAJOR ACTIVE",IF(AI17&gt;365,AC17-365,IF(AI17&gt;180,AC17-180,IF(AI17&gt;90,AC17-90,IF(AI17&gt;30,AC17-30,TODAY())))),""))))</f>
        <v/>
      </c>
      <c r="AF17" s="69"/>
      <c r="AG17" s="1" t="str">
        <f aca="true">IF(OR(AB17="",NOT(ISNUMBER(AB17))),"",AB17-TODAY())</f>
        <v/>
      </c>
      <c r="AH17" s="1" t="str">
        <f aca="false">IF(A17="","",IF(Z17="","MISSING DATE",IF(NOT(ISNUMBER(AB17)),"CHECK INPUT",IF(AG17&lt;0,"EXPIRED",IF(AG17&lt;=30,"DUE ≤ 30 DAYS",IF(AG17&lt;=90,"DUE ≤ 90 DAYS",IF(AG17&lt;=180,"DUE ≤ 180 DAYS",IF(AG17&lt;=365,"DUE ≤ 12 MONTHS","CURRENT"))))))))</f>
        <v/>
      </c>
      <c r="AI17" s="1" t="str">
        <f aca="true">IF(OR(AC17="",NOT(ISNUMBER(AC17))),"",AC17-TODAY())</f>
        <v/>
      </c>
      <c r="AJ17" s="1" t="str">
        <f aca="false">IF(A17="","",IF(Z17="","",IF(NOT(ISNUMBER(AC17)),"CHECK INPUT",IF(AI17&lt;0,"EXPIRED",IF(AI17&lt;=30,"DUE ≤ 30 DAYS",IF(AI17&lt;=90,"DUE ≤ 90 DAYS",IF(AI17&lt;=180,"DUE ≤ 180 DAYS",IF(AI17&lt;=365,"DUE ≤ 12 MONTHS","CURRENT"))))))))</f>
        <v/>
      </c>
      <c r="AK17" s="60"/>
    </row>
    <row r="18" customFormat="false" ht="20" hidden="false" customHeight="true" outlineLevel="0" collapsed="false">
      <c r="A18" s="61"/>
      <c r="B18" s="62"/>
      <c r="C18" s="63"/>
      <c r="D18" s="64"/>
      <c r="E18" s="65"/>
      <c r="F18" s="66" t="str">
        <f aca="false">IF(A18="","",IF(OR(D18="",E18=""),"",IFERROR(EDATE(IF(ISNUMBER(D18),D18,DATE(VALUE(RIGHT(D18,4)),VALUE(MID(D18,4,2)),VALUE(LEFT(D18,2)))),E18*12),"CHECK INPUT")))</f>
        <v/>
      </c>
      <c r="G18" s="67" t="str">
        <f aca="true">IF(OR(F18="",NOT(ISNUMBER(F18))),"",F18-TODAY())</f>
        <v/>
      </c>
      <c r="H18" s="68" t="str">
        <f aca="false">IF(A18="","",IF(OR(D18="",E18=""),"MISSING DATE",IF(NOT(ISNUMBER(F18)),"CHECK INPUT",IF(G18&lt;0,"EXPIRED",IF(G18&lt;=30,"DUE ≤ 30 DAYS",IF(G18&lt;=90,"DUE ≤ 90 DAYS",IF(G18&lt;=180,"DUE ≤ 180 DAYS","CURRENT")))))))</f>
        <v/>
      </c>
      <c r="I18" s="64"/>
      <c r="J18" s="64"/>
      <c r="K18" s="67" t="str">
        <f aca="true">IF(J18="","",IFERROR(IF(ISNUMBER(J18),J18,DATE(VALUE(RIGHT(J18,4)),VALUE(MID(J18,4,2)),VALUE(LEFT(J18,2))))-TODAY(),"CHECK INPUT"))</f>
        <v/>
      </c>
      <c r="L18" s="68" t="str">
        <f aca="false">IF(A18="","",IF(J18="","MISSING DATE",IF(NOT(ISNUMBER(K18)),"CHECK INPUT",IF(K18&lt;0,"OVERDUE",IF(K18&lt;=30,"DUE ≤ 30 DAYS",IF(K18&lt;=90,"DUE ≤ 90 DAYS","CURRENT"))))))</f>
        <v/>
      </c>
      <c r="M18" s="64"/>
      <c r="N18" s="64"/>
      <c r="O18" s="67" t="str">
        <f aca="true">IF(N18="","",IFERROR(IF(ISNUMBER(N18),N18,DATE(VALUE(RIGHT(N18,4)),VALUE(MID(N18,4,2)),VALUE(LEFT(N18,2))))-TODAY(),"CHECK INPUT"))</f>
        <v/>
      </c>
      <c r="P18" s="68" t="str">
        <f aca="false">IF(A18="","",IF(N18="","MISSING DATE",IF(NOT(ISNUMBER(O18)),"CHECK INPUT",IF(O18&lt;0,"OVERDUE",IF(O18&lt;=30,"DUE ≤ 30 DAYS",IF(O18&lt;=90,"DUE ≤ 90 DAYS",IF(O18&lt;=180,"DUE ≤ 180 DAYS","CURRENT")))))))</f>
        <v/>
      </c>
      <c r="Q18" s="64"/>
      <c r="R18" s="64"/>
      <c r="S18" s="67" t="str">
        <f aca="true">IF(R18="","",IFERROR(IF(ISNUMBER(R18),R18,DATE(VALUE(RIGHT(R18,4)),VALUE(MID(R18,4,2)),VALUE(LEFT(R18,2))))-TODAY(),"CHECK INPUT"))</f>
        <v/>
      </c>
      <c r="T18" s="68" t="str">
        <f aca="false">IF(A18="","",IF(R18="","MISSING DATE",IF(NOT(ISNUMBER(S18)),"CHECK INPUT",IF(S18&lt;0,"OVERDUE",IF(S18&lt;=30,"DUE ≤ 30 DAYS",IF(S18&lt;=90,"DUE ≤ 90 DAYS","CURRENT"))))))</f>
        <v/>
      </c>
      <c r="U18" s="64"/>
      <c r="V18" s="62"/>
      <c r="W18" s="64"/>
      <c r="X18" s="69"/>
      <c r="Y18" s="68" t="str">
        <f aca="false">IF(A18="","",IF(U18="","",IFERROR(TEXT(IF(ISNUMBER(U18),U18,DATE(VALUE(RIGHT(U18,4)),VALUE(MID(U18,4,2)),VALUE(LEFT(U18,2)))),"mmmm yyyy"),"CHECK INPUT")))</f>
        <v/>
      </c>
      <c r="Z18" s="70"/>
      <c r="AA18" s="68" t="str">
        <f aca="true">IF(A18="","",IF(Z18="","MISSING DATE",IFERROR(IF(IF(ISNUMBER(Z18),Z18,DATE(VALUE(RIGHT(TRIM(Z18),4)),VALUE(MID(TRIM(Z18),4,2)),VALUE(LEFT(TRIM(Z18),2))))&gt;TODAY(),"CHECK INPUT",IF(TODAY()&lt;=AB18,"MINOR + MAJOR ACTIVE",IF(TODAY()&lt;=AC18,"MAJOR ACTIVE","OUTSIDE WARRANTY"))),"CHECK INPUT")))</f>
        <v/>
      </c>
      <c r="AB18" s="66" t="str">
        <f aca="false">IF(A18="","",IF(Z18="","",IFERROR(EDATE(IF(ISNUMBER(Z18),Z18,DATE(VALUE(RIGHT(TRIM(Z18),4)),VALUE(MID(TRIM(Z18),4,2)),VALUE(LEFT(TRIM(Z18),2)))),24),"CHECK INPUT")))</f>
        <v/>
      </c>
      <c r="AC18" s="66" t="str">
        <f aca="false">IF(A18="","",IF(Z18="","",IFERROR(EDATE(IF(ISNUMBER(Z18),Z18,DATE(VALUE(RIGHT(TRIM(Z18),4)),VALUE(MID(TRIM(Z18),4,2)),VALUE(LEFT(TRIM(Z18),2)))),72),"CHECK INPUT")))</f>
        <v/>
      </c>
      <c r="AD18" s="71" t="str">
        <f aca="false">IF(A18="","",IF(Z18="","Enter the confirmed OC / completion date",IF(AA18="CHECK INPUT","Check the OC / completion date entered",IF(AA18="MINOR + MAJOR ACTIVE","Arrange or confirm the defects inspection, builder notification and committee review before the two-year deadline",IF(AA18="MAJOR ACTIVE","Continue major-defect monitoring and obtain committee and legal instructions before the six-year deadline",IF(AA18="OUTSIDE WARRANTY","Confirm whether unresolved defects or alternative rights require legal advice",""))))))</f>
        <v/>
      </c>
      <c r="AE18" s="66" t="str">
        <f aca="true">IF(A18="","",IF(OR(Z18="",NOT(ISNUMBER(Z18)),Z18&gt;TODAY(),AA18="OUTSIDE WARRANTY"),"",IF(AA18="MINOR + MAJOR ACTIVE",IF(AG18&gt;365,AB18-365,IF(AG18&gt;180,AB18-180,IF(AG18&gt;90,AB18-90,IF(AG18&gt;30,AB18-30,TODAY())))),IF(AA18="MAJOR ACTIVE",IF(AI18&gt;365,AC18-365,IF(AI18&gt;180,AC18-180,IF(AI18&gt;90,AC18-90,IF(AI18&gt;30,AC18-30,TODAY())))),""))))</f>
        <v/>
      </c>
      <c r="AF18" s="69"/>
      <c r="AG18" s="1" t="str">
        <f aca="true">IF(OR(AB18="",NOT(ISNUMBER(AB18))),"",AB18-TODAY())</f>
        <v/>
      </c>
      <c r="AH18" s="1" t="str">
        <f aca="false">IF(A18="","",IF(Z18="","MISSING DATE",IF(NOT(ISNUMBER(AB18)),"CHECK INPUT",IF(AG18&lt;0,"EXPIRED",IF(AG18&lt;=30,"DUE ≤ 30 DAYS",IF(AG18&lt;=90,"DUE ≤ 90 DAYS",IF(AG18&lt;=180,"DUE ≤ 180 DAYS",IF(AG18&lt;=365,"DUE ≤ 12 MONTHS","CURRENT"))))))))</f>
        <v/>
      </c>
      <c r="AI18" s="1" t="str">
        <f aca="true">IF(OR(AC18="",NOT(ISNUMBER(AC18))),"",AC18-TODAY())</f>
        <v/>
      </c>
      <c r="AJ18" s="1" t="str">
        <f aca="false">IF(A18="","",IF(Z18="","",IF(NOT(ISNUMBER(AC18)),"CHECK INPUT",IF(AI18&lt;0,"EXPIRED",IF(AI18&lt;=30,"DUE ≤ 30 DAYS",IF(AI18&lt;=90,"DUE ≤ 90 DAYS",IF(AI18&lt;=180,"DUE ≤ 180 DAYS",IF(AI18&lt;=365,"DUE ≤ 12 MONTHS","CURRENT"))))))))</f>
        <v/>
      </c>
      <c r="AK18" s="60"/>
    </row>
    <row r="19" customFormat="false" ht="20" hidden="false" customHeight="true" outlineLevel="0" collapsed="false">
      <c r="A19" s="61"/>
      <c r="B19" s="62"/>
      <c r="C19" s="63"/>
      <c r="D19" s="64"/>
      <c r="E19" s="65"/>
      <c r="F19" s="66" t="str">
        <f aca="false">IF(A19="","",IF(OR(D19="",E19=""),"",IFERROR(EDATE(IF(ISNUMBER(D19),D19,DATE(VALUE(RIGHT(D19,4)),VALUE(MID(D19,4,2)),VALUE(LEFT(D19,2)))),E19*12),"CHECK INPUT")))</f>
        <v/>
      </c>
      <c r="G19" s="67" t="str">
        <f aca="true">IF(OR(F19="",NOT(ISNUMBER(F19))),"",F19-TODAY())</f>
        <v/>
      </c>
      <c r="H19" s="68" t="str">
        <f aca="false">IF(A19="","",IF(OR(D19="",E19=""),"MISSING DATE",IF(NOT(ISNUMBER(F19)),"CHECK INPUT",IF(G19&lt;0,"EXPIRED",IF(G19&lt;=30,"DUE ≤ 30 DAYS",IF(G19&lt;=90,"DUE ≤ 90 DAYS",IF(G19&lt;=180,"DUE ≤ 180 DAYS","CURRENT")))))))</f>
        <v/>
      </c>
      <c r="I19" s="64"/>
      <c r="J19" s="64"/>
      <c r="K19" s="67" t="str">
        <f aca="true">IF(J19="","",IFERROR(IF(ISNUMBER(J19),J19,DATE(VALUE(RIGHT(J19,4)),VALUE(MID(J19,4,2)),VALUE(LEFT(J19,2))))-TODAY(),"CHECK INPUT"))</f>
        <v/>
      </c>
      <c r="L19" s="68" t="str">
        <f aca="false">IF(A19="","",IF(J19="","MISSING DATE",IF(NOT(ISNUMBER(K19)),"CHECK INPUT",IF(K19&lt;0,"OVERDUE",IF(K19&lt;=30,"DUE ≤ 30 DAYS",IF(K19&lt;=90,"DUE ≤ 90 DAYS","CURRENT"))))))</f>
        <v/>
      </c>
      <c r="M19" s="64"/>
      <c r="N19" s="64"/>
      <c r="O19" s="67" t="str">
        <f aca="true">IF(N19="","",IFERROR(IF(ISNUMBER(N19),N19,DATE(VALUE(RIGHT(N19,4)),VALUE(MID(N19,4,2)),VALUE(LEFT(N19,2))))-TODAY(),"CHECK INPUT"))</f>
        <v/>
      </c>
      <c r="P19" s="68" t="str">
        <f aca="false">IF(A19="","",IF(N19="","MISSING DATE",IF(NOT(ISNUMBER(O19)),"CHECK INPUT",IF(O19&lt;0,"OVERDUE",IF(O19&lt;=30,"DUE ≤ 30 DAYS",IF(O19&lt;=90,"DUE ≤ 90 DAYS",IF(O19&lt;=180,"DUE ≤ 180 DAYS","CURRENT")))))))</f>
        <v/>
      </c>
      <c r="Q19" s="64"/>
      <c r="R19" s="64"/>
      <c r="S19" s="67" t="str">
        <f aca="true">IF(R19="","",IFERROR(IF(ISNUMBER(R19),R19,DATE(VALUE(RIGHT(R19,4)),VALUE(MID(R19,4,2)),VALUE(LEFT(R19,2))))-TODAY(),"CHECK INPUT"))</f>
        <v/>
      </c>
      <c r="T19" s="68" t="str">
        <f aca="false">IF(A19="","",IF(R19="","MISSING DATE",IF(NOT(ISNUMBER(S19)),"CHECK INPUT",IF(S19&lt;0,"OVERDUE",IF(S19&lt;=30,"DUE ≤ 30 DAYS",IF(S19&lt;=90,"DUE ≤ 90 DAYS","CURRENT"))))))</f>
        <v/>
      </c>
      <c r="U19" s="64"/>
      <c r="V19" s="62"/>
      <c r="W19" s="64"/>
      <c r="X19" s="69"/>
      <c r="Y19" s="68" t="str">
        <f aca="false">IF(A19="","",IF(U19="","",IFERROR(TEXT(IF(ISNUMBER(U19),U19,DATE(VALUE(RIGHT(U19,4)),VALUE(MID(U19,4,2)),VALUE(LEFT(U19,2)))),"mmmm yyyy"),"CHECK INPUT")))</f>
        <v/>
      </c>
      <c r="Z19" s="70"/>
      <c r="AA19" s="68" t="str">
        <f aca="true">IF(A19="","",IF(Z19="","MISSING DATE",IFERROR(IF(IF(ISNUMBER(Z19),Z19,DATE(VALUE(RIGHT(TRIM(Z19),4)),VALUE(MID(TRIM(Z19),4,2)),VALUE(LEFT(TRIM(Z19),2))))&gt;TODAY(),"CHECK INPUT",IF(TODAY()&lt;=AB19,"MINOR + MAJOR ACTIVE",IF(TODAY()&lt;=AC19,"MAJOR ACTIVE","OUTSIDE WARRANTY"))),"CHECK INPUT")))</f>
        <v/>
      </c>
      <c r="AB19" s="66" t="str">
        <f aca="false">IF(A19="","",IF(Z19="","",IFERROR(EDATE(IF(ISNUMBER(Z19),Z19,DATE(VALUE(RIGHT(TRIM(Z19),4)),VALUE(MID(TRIM(Z19),4,2)),VALUE(LEFT(TRIM(Z19),2)))),24),"CHECK INPUT")))</f>
        <v/>
      </c>
      <c r="AC19" s="66" t="str">
        <f aca="false">IF(A19="","",IF(Z19="","",IFERROR(EDATE(IF(ISNUMBER(Z19),Z19,DATE(VALUE(RIGHT(TRIM(Z19),4)),VALUE(MID(TRIM(Z19),4,2)),VALUE(LEFT(TRIM(Z19),2)))),72),"CHECK INPUT")))</f>
        <v/>
      </c>
      <c r="AD19" s="71" t="str">
        <f aca="false">IF(A19="","",IF(Z19="","Enter the confirmed OC / completion date",IF(AA19="CHECK INPUT","Check the OC / completion date entered",IF(AA19="MINOR + MAJOR ACTIVE","Arrange or confirm the defects inspection, builder notification and committee review before the two-year deadline",IF(AA19="MAJOR ACTIVE","Continue major-defect monitoring and obtain committee and legal instructions before the six-year deadline",IF(AA19="OUTSIDE WARRANTY","Confirm whether unresolved defects or alternative rights require legal advice",""))))))</f>
        <v/>
      </c>
      <c r="AE19" s="66" t="str">
        <f aca="true">IF(A19="","",IF(OR(Z19="",NOT(ISNUMBER(Z19)),Z19&gt;TODAY(),AA19="OUTSIDE WARRANTY"),"",IF(AA19="MINOR + MAJOR ACTIVE",IF(AG19&gt;365,AB19-365,IF(AG19&gt;180,AB19-180,IF(AG19&gt;90,AB19-90,IF(AG19&gt;30,AB19-30,TODAY())))),IF(AA19="MAJOR ACTIVE",IF(AI19&gt;365,AC19-365,IF(AI19&gt;180,AC19-180,IF(AI19&gt;90,AC19-90,IF(AI19&gt;30,AC19-30,TODAY())))),""))))</f>
        <v/>
      </c>
      <c r="AF19" s="69"/>
      <c r="AG19" s="1" t="str">
        <f aca="true">IF(OR(AB19="",NOT(ISNUMBER(AB19))),"",AB19-TODAY())</f>
        <v/>
      </c>
      <c r="AH19" s="1" t="str">
        <f aca="false">IF(A19="","",IF(Z19="","MISSING DATE",IF(NOT(ISNUMBER(AB19)),"CHECK INPUT",IF(AG19&lt;0,"EXPIRED",IF(AG19&lt;=30,"DUE ≤ 30 DAYS",IF(AG19&lt;=90,"DUE ≤ 90 DAYS",IF(AG19&lt;=180,"DUE ≤ 180 DAYS",IF(AG19&lt;=365,"DUE ≤ 12 MONTHS","CURRENT"))))))))</f>
        <v/>
      </c>
      <c r="AI19" s="1" t="str">
        <f aca="true">IF(OR(AC19="",NOT(ISNUMBER(AC19))),"",AC19-TODAY())</f>
        <v/>
      </c>
      <c r="AJ19" s="1" t="str">
        <f aca="false">IF(A19="","",IF(Z19="","",IF(NOT(ISNUMBER(AC19)),"CHECK INPUT",IF(AI19&lt;0,"EXPIRED",IF(AI19&lt;=30,"DUE ≤ 30 DAYS",IF(AI19&lt;=90,"DUE ≤ 90 DAYS",IF(AI19&lt;=180,"DUE ≤ 180 DAYS",IF(AI19&lt;=365,"DUE ≤ 12 MONTHS","CURRENT"))))))))</f>
        <v/>
      </c>
      <c r="AK19" s="60"/>
    </row>
    <row r="20" customFormat="false" ht="20" hidden="false" customHeight="true" outlineLevel="0" collapsed="false">
      <c r="A20" s="61"/>
      <c r="B20" s="62"/>
      <c r="C20" s="63"/>
      <c r="D20" s="64"/>
      <c r="E20" s="65"/>
      <c r="F20" s="66" t="str">
        <f aca="false">IF(A20="","",IF(OR(D20="",E20=""),"",IFERROR(EDATE(IF(ISNUMBER(D20),D20,DATE(VALUE(RIGHT(D20,4)),VALUE(MID(D20,4,2)),VALUE(LEFT(D20,2)))),E20*12),"CHECK INPUT")))</f>
        <v/>
      </c>
      <c r="G20" s="67" t="str">
        <f aca="true">IF(OR(F20="",NOT(ISNUMBER(F20))),"",F20-TODAY())</f>
        <v/>
      </c>
      <c r="H20" s="68" t="str">
        <f aca="false">IF(A20="","",IF(OR(D20="",E20=""),"MISSING DATE",IF(NOT(ISNUMBER(F20)),"CHECK INPUT",IF(G20&lt;0,"EXPIRED",IF(G20&lt;=30,"DUE ≤ 30 DAYS",IF(G20&lt;=90,"DUE ≤ 90 DAYS",IF(G20&lt;=180,"DUE ≤ 180 DAYS","CURRENT")))))))</f>
        <v/>
      </c>
      <c r="I20" s="64"/>
      <c r="J20" s="64"/>
      <c r="K20" s="67" t="str">
        <f aca="true">IF(J20="","",IFERROR(IF(ISNUMBER(J20),J20,DATE(VALUE(RIGHT(J20,4)),VALUE(MID(J20,4,2)),VALUE(LEFT(J20,2))))-TODAY(),"CHECK INPUT"))</f>
        <v/>
      </c>
      <c r="L20" s="68" t="str">
        <f aca="false">IF(A20="","",IF(J20="","MISSING DATE",IF(NOT(ISNUMBER(K20)),"CHECK INPUT",IF(K20&lt;0,"OVERDUE",IF(K20&lt;=30,"DUE ≤ 30 DAYS",IF(K20&lt;=90,"DUE ≤ 90 DAYS","CURRENT"))))))</f>
        <v/>
      </c>
      <c r="M20" s="64"/>
      <c r="N20" s="64"/>
      <c r="O20" s="67" t="str">
        <f aca="true">IF(N20="","",IFERROR(IF(ISNUMBER(N20),N20,DATE(VALUE(RIGHT(N20,4)),VALUE(MID(N20,4,2)),VALUE(LEFT(N20,2))))-TODAY(),"CHECK INPUT"))</f>
        <v/>
      </c>
      <c r="P20" s="68" t="str">
        <f aca="false">IF(A20="","",IF(N20="","MISSING DATE",IF(NOT(ISNUMBER(O20)),"CHECK INPUT",IF(O20&lt;0,"OVERDUE",IF(O20&lt;=30,"DUE ≤ 30 DAYS",IF(O20&lt;=90,"DUE ≤ 90 DAYS",IF(O20&lt;=180,"DUE ≤ 180 DAYS","CURRENT")))))))</f>
        <v/>
      </c>
      <c r="Q20" s="64"/>
      <c r="R20" s="64"/>
      <c r="S20" s="67" t="str">
        <f aca="true">IF(R20="","",IFERROR(IF(ISNUMBER(R20),R20,DATE(VALUE(RIGHT(R20,4)),VALUE(MID(R20,4,2)),VALUE(LEFT(R20,2))))-TODAY(),"CHECK INPUT"))</f>
        <v/>
      </c>
      <c r="T20" s="68" t="str">
        <f aca="false">IF(A20="","",IF(R20="","MISSING DATE",IF(NOT(ISNUMBER(S20)),"CHECK INPUT",IF(S20&lt;0,"OVERDUE",IF(S20&lt;=30,"DUE ≤ 30 DAYS",IF(S20&lt;=90,"DUE ≤ 90 DAYS","CURRENT"))))))</f>
        <v/>
      </c>
      <c r="U20" s="64"/>
      <c r="V20" s="62"/>
      <c r="W20" s="64"/>
      <c r="X20" s="69"/>
      <c r="Y20" s="68" t="str">
        <f aca="false">IF(A20="","",IF(U20="","",IFERROR(TEXT(IF(ISNUMBER(U20),U20,DATE(VALUE(RIGHT(U20,4)),VALUE(MID(U20,4,2)),VALUE(LEFT(U20,2)))),"mmmm yyyy"),"CHECK INPUT")))</f>
        <v/>
      </c>
      <c r="Z20" s="70"/>
      <c r="AA20" s="68" t="str">
        <f aca="true">IF(A20="","",IF(Z20="","MISSING DATE",IFERROR(IF(IF(ISNUMBER(Z20),Z20,DATE(VALUE(RIGHT(TRIM(Z20),4)),VALUE(MID(TRIM(Z20),4,2)),VALUE(LEFT(TRIM(Z20),2))))&gt;TODAY(),"CHECK INPUT",IF(TODAY()&lt;=AB20,"MINOR + MAJOR ACTIVE",IF(TODAY()&lt;=AC20,"MAJOR ACTIVE","OUTSIDE WARRANTY"))),"CHECK INPUT")))</f>
        <v/>
      </c>
      <c r="AB20" s="66" t="str">
        <f aca="false">IF(A20="","",IF(Z20="","",IFERROR(EDATE(IF(ISNUMBER(Z20),Z20,DATE(VALUE(RIGHT(TRIM(Z20),4)),VALUE(MID(TRIM(Z20),4,2)),VALUE(LEFT(TRIM(Z20),2)))),24),"CHECK INPUT")))</f>
        <v/>
      </c>
      <c r="AC20" s="66" t="str">
        <f aca="false">IF(A20="","",IF(Z20="","",IFERROR(EDATE(IF(ISNUMBER(Z20),Z20,DATE(VALUE(RIGHT(TRIM(Z20),4)),VALUE(MID(TRIM(Z20),4,2)),VALUE(LEFT(TRIM(Z20),2)))),72),"CHECK INPUT")))</f>
        <v/>
      </c>
      <c r="AD20" s="71" t="str">
        <f aca="false">IF(A20="","",IF(Z20="","Enter the confirmed OC / completion date",IF(AA20="CHECK INPUT","Check the OC / completion date entered",IF(AA20="MINOR + MAJOR ACTIVE","Arrange or confirm the defects inspection, builder notification and committee review before the two-year deadline",IF(AA20="MAJOR ACTIVE","Continue major-defect monitoring and obtain committee and legal instructions before the six-year deadline",IF(AA20="OUTSIDE WARRANTY","Confirm whether unresolved defects or alternative rights require legal advice",""))))))</f>
        <v/>
      </c>
      <c r="AE20" s="66" t="str">
        <f aca="true">IF(A20="","",IF(OR(Z20="",NOT(ISNUMBER(Z20)),Z20&gt;TODAY(),AA20="OUTSIDE WARRANTY"),"",IF(AA20="MINOR + MAJOR ACTIVE",IF(AG20&gt;365,AB20-365,IF(AG20&gt;180,AB20-180,IF(AG20&gt;90,AB20-90,IF(AG20&gt;30,AB20-30,TODAY())))),IF(AA20="MAJOR ACTIVE",IF(AI20&gt;365,AC20-365,IF(AI20&gt;180,AC20-180,IF(AI20&gt;90,AC20-90,IF(AI20&gt;30,AC20-30,TODAY())))),""))))</f>
        <v/>
      </c>
      <c r="AF20" s="69"/>
      <c r="AG20" s="1" t="str">
        <f aca="true">IF(OR(AB20="",NOT(ISNUMBER(AB20))),"",AB20-TODAY())</f>
        <v/>
      </c>
      <c r="AH20" s="1" t="str">
        <f aca="false">IF(A20="","",IF(Z20="","MISSING DATE",IF(NOT(ISNUMBER(AB20)),"CHECK INPUT",IF(AG20&lt;0,"EXPIRED",IF(AG20&lt;=30,"DUE ≤ 30 DAYS",IF(AG20&lt;=90,"DUE ≤ 90 DAYS",IF(AG20&lt;=180,"DUE ≤ 180 DAYS",IF(AG20&lt;=365,"DUE ≤ 12 MONTHS","CURRENT"))))))))</f>
        <v/>
      </c>
      <c r="AI20" s="1" t="str">
        <f aca="true">IF(OR(AC20="",NOT(ISNUMBER(AC20))),"",AC20-TODAY())</f>
        <v/>
      </c>
      <c r="AJ20" s="1" t="str">
        <f aca="false">IF(A20="","",IF(Z20="","",IF(NOT(ISNUMBER(AC20)),"CHECK INPUT",IF(AI20&lt;0,"EXPIRED",IF(AI20&lt;=30,"DUE ≤ 30 DAYS",IF(AI20&lt;=90,"DUE ≤ 90 DAYS",IF(AI20&lt;=180,"DUE ≤ 180 DAYS",IF(AI20&lt;=365,"DUE ≤ 12 MONTHS","CURRENT"))))))))</f>
        <v/>
      </c>
      <c r="AK20" s="60"/>
    </row>
    <row r="21" customFormat="false" ht="20" hidden="false" customHeight="true" outlineLevel="0" collapsed="false">
      <c r="A21" s="61"/>
      <c r="B21" s="62"/>
      <c r="C21" s="63"/>
      <c r="D21" s="64"/>
      <c r="E21" s="65"/>
      <c r="F21" s="66" t="str">
        <f aca="false">IF(A21="","",IF(OR(D21="",E21=""),"",IFERROR(EDATE(IF(ISNUMBER(D21),D21,DATE(VALUE(RIGHT(D21,4)),VALUE(MID(D21,4,2)),VALUE(LEFT(D21,2)))),E21*12),"CHECK INPUT")))</f>
        <v/>
      </c>
      <c r="G21" s="67" t="str">
        <f aca="true">IF(OR(F21="",NOT(ISNUMBER(F21))),"",F21-TODAY())</f>
        <v/>
      </c>
      <c r="H21" s="68" t="str">
        <f aca="false">IF(A21="","",IF(OR(D21="",E21=""),"MISSING DATE",IF(NOT(ISNUMBER(F21)),"CHECK INPUT",IF(G21&lt;0,"EXPIRED",IF(G21&lt;=30,"DUE ≤ 30 DAYS",IF(G21&lt;=90,"DUE ≤ 90 DAYS",IF(G21&lt;=180,"DUE ≤ 180 DAYS","CURRENT")))))))</f>
        <v/>
      </c>
      <c r="I21" s="64"/>
      <c r="J21" s="64"/>
      <c r="K21" s="67" t="str">
        <f aca="true">IF(J21="","",IFERROR(IF(ISNUMBER(J21),J21,DATE(VALUE(RIGHT(J21,4)),VALUE(MID(J21,4,2)),VALUE(LEFT(J21,2))))-TODAY(),"CHECK INPUT"))</f>
        <v/>
      </c>
      <c r="L21" s="68" t="str">
        <f aca="false">IF(A21="","",IF(J21="","MISSING DATE",IF(NOT(ISNUMBER(K21)),"CHECK INPUT",IF(K21&lt;0,"OVERDUE",IF(K21&lt;=30,"DUE ≤ 30 DAYS",IF(K21&lt;=90,"DUE ≤ 90 DAYS","CURRENT"))))))</f>
        <v/>
      </c>
      <c r="M21" s="64"/>
      <c r="N21" s="64"/>
      <c r="O21" s="67" t="str">
        <f aca="true">IF(N21="","",IFERROR(IF(ISNUMBER(N21),N21,DATE(VALUE(RIGHT(N21,4)),VALUE(MID(N21,4,2)),VALUE(LEFT(N21,2))))-TODAY(),"CHECK INPUT"))</f>
        <v/>
      </c>
      <c r="P21" s="68" t="str">
        <f aca="false">IF(A21="","",IF(N21="","MISSING DATE",IF(NOT(ISNUMBER(O21)),"CHECK INPUT",IF(O21&lt;0,"OVERDUE",IF(O21&lt;=30,"DUE ≤ 30 DAYS",IF(O21&lt;=90,"DUE ≤ 90 DAYS",IF(O21&lt;=180,"DUE ≤ 180 DAYS","CURRENT")))))))</f>
        <v/>
      </c>
      <c r="Q21" s="64"/>
      <c r="R21" s="64"/>
      <c r="S21" s="67" t="str">
        <f aca="true">IF(R21="","",IFERROR(IF(ISNUMBER(R21),R21,DATE(VALUE(RIGHT(R21,4)),VALUE(MID(R21,4,2)),VALUE(LEFT(R21,2))))-TODAY(),"CHECK INPUT"))</f>
        <v/>
      </c>
      <c r="T21" s="68" t="str">
        <f aca="false">IF(A21="","",IF(R21="","MISSING DATE",IF(NOT(ISNUMBER(S21)),"CHECK INPUT",IF(S21&lt;0,"OVERDUE",IF(S21&lt;=30,"DUE ≤ 30 DAYS",IF(S21&lt;=90,"DUE ≤ 90 DAYS","CURRENT"))))))</f>
        <v/>
      </c>
      <c r="U21" s="64"/>
      <c r="V21" s="62"/>
      <c r="W21" s="64"/>
      <c r="X21" s="69"/>
      <c r="Y21" s="68" t="str">
        <f aca="false">IF(A21="","",IF(U21="","",IFERROR(TEXT(IF(ISNUMBER(U21),U21,DATE(VALUE(RIGHT(U21,4)),VALUE(MID(U21,4,2)),VALUE(LEFT(U21,2)))),"mmmm yyyy"),"CHECK INPUT")))</f>
        <v/>
      </c>
      <c r="Z21" s="70"/>
      <c r="AA21" s="68" t="str">
        <f aca="true">IF(A21="","",IF(Z21="","MISSING DATE",IFERROR(IF(IF(ISNUMBER(Z21),Z21,DATE(VALUE(RIGHT(TRIM(Z21),4)),VALUE(MID(TRIM(Z21),4,2)),VALUE(LEFT(TRIM(Z21),2))))&gt;TODAY(),"CHECK INPUT",IF(TODAY()&lt;=AB21,"MINOR + MAJOR ACTIVE",IF(TODAY()&lt;=AC21,"MAJOR ACTIVE","OUTSIDE WARRANTY"))),"CHECK INPUT")))</f>
        <v/>
      </c>
      <c r="AB21" s="66" t="str">
        <f aca="false">IF(A21="","",IF(Z21="","",IFERROR(EDATE(IF(ISNUMBER(Z21),Z21,DATE(VALUE(RIGHT(TRIM(Z21),4)),VALUE(MID(TRIM(Z21),4,2)),VALUE(LEFT(TRIM(Z21),2)))),24),"CHECK INPUT")))</f>
        <v/>
      </c>
      <c r="AC21" s="66" t="str">
        <f aca="false">IF(A21="","",IF(Z21="","",IFERROR(EDATE(IF(ISNUMBER(Z21),Z21,DATE(VALUE(RIGHT(TRIM(Z21),4)),VALUE(MID(TRIM(Z21),4,2)),VALUE(LEFT(TRIM(Z21),2)))),72),"CHECK INPUT")))</f>
        <v/>
      </c>
      <c r="AD21" s="71" t="str">
        <f aca="false">IF(A21="","",IF(Z21="","Enter the confirmed OC / completion date",IF(AA21="CHECK INPUT","Check the OC / completion date entered",IF(AA21="MINOR + MAJOR ACTIVE","Arrange or confirm the defects inspection, builder notification and committee review before the two-year deadline",IF(AA21="MAJOR ACTIVE","Continue major-defect monitoring and obtain committee and legal instructions before the six-year deadline",IF(AA21="OUTSIDE WARRANTY","Confirm whether unresolved defects or alternative rights require legal advice",""))))))</f>
        <v/>
      </c>
      <c r="AE21" s="66" t="str">
        <f aca="true">IF(A21="","",IF(OR(Z21="",NOT(ISNUMBER(Z21)),Z21&gt;TODAY(),AA21="OUTSIDE WARRANTY"),"",IF(AA21="MINOR + MAJOR ACTIVE",IF(AG21&gt;365,AB21-365,IF(AG21&gt;180,AB21-180,IF(AG21&gt;90,AB21-90,IF(AG21&gt;30,AB21-30,TODAY())))),IF(AA21="MAJOR ACTIVE",IF(AI21&gt;365,AC21-365,IF(AI21&gt;180,AC21-180,IF(AI21&gt;90,AC21-90,IF(AI21&gt;30,AC21-30,TODAY())))),""))))</f>
        <v/>
      </c>
      <c r="AF21" s="69"/>
      <c r="AG21" s="1" t="str">
        <f aca="true">IF(OR(AB21="",NOT(ISNUMBER(AB21))),"",AB21-TODAY())</f>
        <v/>
      </c>
      <c r="AH21" s="1" t="str">
        <f aca="false">IF(A21="","",IF(Z21="","MISSING DATE",IF(NOT(ISNUMBER(AB21)),"CHECK INPUT",IF(AG21&lt;0,"EXPIRED",IF(AG21&lt;=30,"DUE ≤ 30 DAYS",IF(AG21&lt;=90,"DUE ≤ 90 DAYS",IF(AG21&lt;=180,"DUE ≤ 180 DAYS",IF(AG21&lt;=365,"DUE ≤ 12 MONTHS","CURRENT"))))))))</f>
        <v/>
      </c>
      <c r="AI21" s="1" t="str">
        <f aca="true">IF(OR(AC21="",NOT(ISNUMBER(AC21))),"",AC21-TODAY())</f>
        <v/>
      </c>
      <c r="AJ21" s="1" t="str">
        <f aca="false">IF(A21="","",IF(Z21="","",IF(NOT(ISNUMBER(AC21)),"CHECK INPUT",IF(AI21&lt;0,"EXPIRED",IF(AI21&lt;=30,"DUE ≤ 30 DAYS",IF(AI21&lt;=90,"DUE ≤ 90 DAYS",IF(AI21&lt;=180,"DUE ≤ 180 DAYS",IF(AI21&lt;=365,"DUE ≤ 12 MONTHS","CURRENT"))))))))</f>
        <v/>
      </c>
      <c r="AK21" s="60"/>
    </row>
    <row r="22" customFormat="false" ht="20" hidden="false" customHeight="true" outlineLevel="0" collapsed="false">
      <c r="A22" s="61"/>
      <c r="B22" s="62"/>
      <c r="C22" s="63"/>
      <c r="D22" s="64"/>
      <c r="E22" s="65"/>
      <c r="F22" s="66" t="str">
        <f aca="false">IF(A22="","",IF(OR(D22="",E22=""),"",IFERROR(EDATE(IF(ISNUMBER(D22),D22,DATE(VALUE(RIGHT(D22,4)),VALUE(MID(D22,4,2)),VALUE(LEFT(D22,2)))),E22*12),"CHECK INPUT")))</f>
        <v/>
      </c>
      <c r="G22" s="67" t="str">
        <f aca="true">IF(OR(F22="",NOT(ISNUMBER(F22))),"",F22-TODAY())</f>
        <v/>
      </c>
      <c r="H22" s="68" t="str">
        <f aca="false">IF(A22="","",IF(OR(D22="",E22=""),"MISSING DATE",IF(NOT(ISNUMBER(F22)),"CHECK INPUT",IF(G22&lt;0,"EXPIRED",IF(G22&lt;=30,"DUE ≤ 30 DAYS",IF(G22&lt;=90,"DUE ≤ 90 DAYS",IF(G22&lt;=180,"DUE ≤ 180 DAYS","CURRENT")))))))</f>
        <v/>
      </c>
      <c r="I22" s="64"/>
      <c r="J22" s="64"/>
      <c r="K22" s="67" t="str">
        <f aca="true">IF(J22="","",IFERROR(IF(ISNUMBER(J22),J22,DATE(VALUE(RIGHT(J22,4)),VALUE(MID(J22,4,2)),VALUE(LEFT(J22,2))))-TODAY(),"CHECK INPUT"))</f>
        <v/>
      </c>
      <c r="L22" s="68" t="str">
        <f aca="false">IF(A22="","",IF(J22="","MISSING DATE",IF(NOT(ISNUMBER(K22)),"CHECK INPUT",IF(K22&lt;0,"OVERDUE",IF(K22&lt;=30,"DUE ≤ 30 DAYS",IF(K22&lt;=90,"DUE ≤ 90 DAYS","CURRENT"))))))</f>
        <v/>
      </c>
      <c r="M22" s="64"/>
      <c r="N22" s="64"/>
      <c r="O22" s="67" t="str">
        <f aca="true">IF(N22="","",IFERROR(IF(ISNUMBER(N22),N22,DATE(VALUE(RIGHT(N22,4)),VALUE(MID(N22,4,2)),VALUE(LEFT(N22,2))))-TODAY(),"CHECK INPUT"))</f>
        <v/>
      </c>
      <c r="P22" s="68" t="str">
        <f aca="false">IF(A22="","",IF(N22="","MISSING DATE",IF(NOT(ISNUMBER(O22)),"CHECK INPUT",IF(O22&lt;0,"OVERDUE",IF(O22&lt;=30,"DUE ≤ 30 DAYS",IF(O22&lt;=90,"DUE ≤ 90 DAYS",IF(O22&lt;=180,"DUE ≤ 180 DAYS","CURRENT")))))))</f>
        <v/>
      </c>
      <c r="Q22" s="64"/>
      <c r="R22" s="64"/>
      <c r="S22" s="67" t="str">
        <f aca="true">IF(R22="","",IFERROR(IF(ISNUMBER(R22),R22,DATE(VALUE(RIGHT(R22,4)),VALUE(MID(R22,4,2)),VALUE(LEFT(R22,2))))-TODAY(),"CHECK INPUT"))</f>
        <v/>
      </c>
      <c r="T22" s="68" t="str">
        <f aca="false">IF(A22="","",IF(R22="","MISSING DATE",IF(NOT(ISNUMBER(S22)),"CHECK INPUT",IF(S22&lt;0,"OVERDUE",IF(S22&lt;=30,"DUE ≤ 30 DAYS",IF(S22&lt;=90,"DUE ≤ 90 DAYS","CURRENT"))))))</f>
        <v/>
      </c>
      <c r="U22" s="64"/>
      <c r="V22" s="62"/>
      <c r="W22" s="64"/>
      <c r="X22" s="69"/>
      <c r="Y22" s="68" t="str">
        <f aca="false">IF(A22="","",IF(U22="","",IFERROR(TEXT(IF(ISNUMBER(U22),U22,DATE(VALUE(RIGHT(U22,4)),VALUE(MID(U22,4,2)),VALUE(LEFT(U22,2)))),"mmmm yyyy"),"CHECK INPUT")))</f>
        <v/>
      </c>
      <c r="Z22" s="70"/>
      <c r="AA22" s="68" t="str">
        <f aca="true">IF(A22="","",IF(Z22="","MISSING DATE",IFERROR(IF(IF(ISNUMBER(Z22),Z22,DATE(VALUE(RIGHT(TRIM(Z22),4)),VALUE(MID(TRIM(Z22),4,2)),VALUE(LEFT(TRIM(Z22),2))))&gt;TODAY(),"CHECK INPUT",IF(TODAY()&lt;=AB22,"MINOR + MAJOR ACTIVE",IF(TODAY()&lt;=AC22,"MAJOR ACTIVE","OUTSIDE WARRANTY"))),"CHECK INPUT")))</f>
        <v/>
      </c>
      <c r="AB22" s="66" t="str">
        <f aca="false">IF(A22="","",IF(Z22="","",IFERROR(EDATE(IF(ISNUMBER(Z22),Z22,DATE(VALUE(RIGHT(TRIM(Z22),4)),VALUE(MID(TRIM(Z22),4,2)),VALUE(LEFT(TRIM(Z22),2)))),24),"CHECK INPUT")))</f>
        <v/>
      </c>
      <c r="AC22" s="66" t="str">
        <f aca="false">IF(A22="","",IF(Z22="","",IFERROR(EDATE(IF(ISNUMBER(Z22),Z22,DATE(VALUE(RIGHT(TRIM(Z22),4)),VALUE(MID(TRIM(Z22),4,2)),VALUE(LEFT(TRIM(Z22),2)))),72),"CHECK INPUT")))</f>
        <v/>
      </c>
      <c r="AD22" s="71" t="str">
        <f aca="false">IF(A22="","",IF(Z22="","Enter the confirmed OC / completion date",IF(AA22="CHECK INPUT","Check the OC / completion date entered",IF(AA22="MINOR + MAJOR ACTIVE","Arrange or confirm the defects inspection, builder notification and committee review before the two-year deadline",IF(AA22="MAJOR ACTIVE","Continue major-defect monitoring and obtain committee and legal instructions before the six-year deadline",IF(AA22="OUTSIDE WARRANTY","Confirm whether unresolved defects or alternative rights require legal advice",""))))))</f>
        <v/>
      </c>
      <c r="AE22" s="66" t="str">
        <f aca="true">IF(A22="","",IF(OR(Z22="",NOT(ISNUMBER(Z22)),Z22&gt;TODAY(),AA22="OUTSIDE WARRANTY"),"",IF(AA22="MINOR + MAJOR ACTIVE",IF(AG22&gt;365,AB22-365,IF(AG22&gt;180,AB22-180,IF(AG22&gt;90,AB22-90,IF(AG22&gt;30,AB22-30,TODAY())))),IF(AA22="MAJOR ACTIVE",IF(AI22&gt;365,AC22-365,IF(AI22&gt;180,AC22-180,IF(AI22&gt;90,AC22-90,IF(AI22&gt;30,AC22-30,TODAY())))),""))))</f>
        <v/>
      </c>
      <c r="AF22" s="69"/>
      <c r="AG22" s="1" t="str">
        <f aca="true">IF(OR(AB22="",NOT(ISNUMBER(AB22))),"",AB22-TODAY())</f>
        <v/>
      </c>
      <c r="AH22" s="1" t="str">
        <f aca="false">IF(A22="","",IF(Z22="","MISSING DATE",IF(NOT(ISNUMBER(AB22)),"CHECK INPUT",IF(AG22&lt;0,"EXPIRED",IF(AG22&lt;=30,"DUE ≤ 30 DAYS",IF(AG22&lt;=90,"DUE ≤ 90 DAYS",IF(AG22&lt;=180,"DUE ≤ 180 DAYS",IF(AG22&lt;=365,"DUE ≤ 12 MONTHS","CURRENT"))))))))</f>
        <v/>
      </c>
      <c r="AI22" s="1" t="str">
        <f aca="true">IF(OR(AC22="",NOT(ISNUMBER(AC22))),"",AC22-TODAY())</f>
        <v/>
      </c>
      <c r="AJ22" s="1" t="str">
        <f aca="false">IF(A22="","",IF(Z22="","",IF(NOT(ISNUMBER(AC22)),"CHECK INPUT",IF(AI22&lt;0,"EXPIRED",IF(AI22&lt;=30,"DUE ≤ 30 DAYS",IF(AI22&lt;=90,"DUE ≤ 90 DAYS",IF(AI22&lt;=180,"DUE ≤ 180 DAYS",IF(AI22&lt;=365,"DUE ≤ 12 MONTHS","CURRENT"))))))))</f>
        <v/>
      </c>
      <c r="AK22" s="60"/>
    </row>
    <row r="23" customFormat="false" ht="20" hidden="false" customHeight="true" outlineLevel="0" collapsed="false">
      <c r="A23" s="61"/>
      <c r="B23" s="62"/>
      <c r="C23" s="63"/>
      <c r="D23" s="64"/>
      <c r="E23" s="65"/>
      <c r="F23" s="66" t="str">
        <f aca="false">IF(A23="","",IF(OR(D23="",E23=""),"",IFERROR(EDATE(IF(ISNUMBER(D23),D23,DATE(VALUE(RIGHT(D23,4)),VALUE(MID(D23,4,2)),VALUE(LEFT(D23,2)))),E23*12),"CHECK INPUT")))</f>
        <v/>
      </c>
      <c r="G23" s="67" t="str">
        <f aca="true">IF(OR(F23="",NOT(ISNUMBER(F23))),"",F23-TODAY())</f>
        <v/>
      </c>
      <c r="H23" s="68" t="str">
        <f aca="false">IF(A23="","",IF(OR(D23="",E23=""),"MISSING DATE",IF(NOT(ISNUMBER(F23)),"CHECK INPUT",IF(G23&lt;0,"EXPIRED",IF(G23&lt;=30,"DUE ≤ 30 DAYS",IF(G23&lt;=90,"DUE ≤ 90 DAYS",IF(G23&lt;=180,"DUE ≤ 180 DAYS","CURRENT")))))))</f>
        <v/>
      </c>
      <c r="I23" s="64"/>
      <c r="J23" s="64"/>
      <c r="K23" s="67" t="str">
        <f aca="true">IF(J23="","",IFERROR(IF(ISNUMBER(J23),J23,DATE(VALUE(RIGHT(J23,4)),VALUE(MID(J23,4,2)),VALUE(LEFT(J23,2))))-TODAY(),"CHECK INPUT"))</f>
        <v/>
      </c>
      <c r="L23" s="68" t="str">
        <f aca="false">IF(A23="","",IF(J23="","MISSING DATE",IF(NOT(ISNUMBER(K23)),"CHECK INPUT",IF(K23&lt;0,"OVERDUE",IF(K23&lt;=30,"DUE ≤ 30 DAYS",IF(K23&lt;=90,"DUE ≤ 90 DAYS","CURRENT"))))))</f>
        <v/>
      </c>
      <c r="M23" s="64"/>
      <c r="N23" s="64"/>
      <c r="O23" s="67" t="str">
        <f aca="true">IF(N23="","",IFERROR(IF(ISNUMBER(N23),N23,DATE(VALUE(RIGHT(N23,4)),VALUE(MID(N23,4,2)),VALUE(LEFT(N23,2))))-TODAY(),"CHECK INPUT"))</f>
        <v/>
      </c>
      <c r="P23" s="68" t="str">
        <f aca="false">IF(A23="","",IF(N23="","MISSING DATE",IF(NOT(ISNUMBER(O23)),"CHECK INPUT",IF(O23&lt;0,"OVERDUE",IF(O23&lt;=30,"DUE ≤ 30 DAYS",IF(O23&lt;=90,"DUE ≤ 90 DAYS",IF(O23&lt;=180,"DUE ≤ 180 DAYS","CURRENT")))))))</f>
        <v/>
      </c>
      <c r="Q23" s="64"/>
      <c r="R23" s="64"/>
      <c r="S23" s="67" t="str">
        <f aca="true">IF(R23="","",IFERROR(IF(ISNUMBER(R23),R23,DATE(VALUE(RIGHT(R23,4)),VALUE(MID(R23,4,2)),VALUE(LEFT(R23,2))))-TODAY(),"CHECK INPUT"))</f>
        <v/>
      </c>
      <c r="T23" s="68" t="str">
        <f aca="false">IF(A23="","",IF(R23="","MISSING DATE",IF(NOT(ISNUMBER(S23)),"CHECK INPUT",IF(S23&lt;0,"OVERDUE",IF(S23&lt;=30,"DUE ≤ 30 DAYS",IF(S23&lt;=90,"DUE ≤ 90 DAYS","CURRENT"))))))</f>
        <v/>
      </c>
      <c r="U23" s="64"/>
      <c r="V23" s="62"/>
      <c r="W23" s="64"/>
      <c r="X23" s="69"/>
      <c r="Y23" s="68" t="str">
        <f aca="false">IF(A23="","",IF(U23="","",IFERROR(TEXT(IF(ISNUMBER(U23),U23,DATE(VALUE(RIGHT(U23,4)),VALUE(MID(U23,4,2)),VALUE(LEFT(U23,2)))),"mmmm yyyy"),"CHECK INPUT")))</f>
        <v/>
      </c>
      <c r="Z23" s="70"/>
      <c r="AA23" s="68" t="str">
        <f aca="true">IF(A23="","",IF(Z23="","MISSING DATE",IFERROR(IF(IF(ISNUMBER(Z23),Z23,DATE(VALUE(RIGHT(TRIM(Z23),4)),VALUE(MID(TRIM(Z23),4,2)),VALUE(LEFT(TRIM(Z23),2))))&gt;TODAY(),"CHECK INPUT",IF(TODAY()&lt;=AB23,"MINOR + MAJOR ACTIVE",IF(TODAY()&lt;=AC23,"MAJOR ACTIVE","OUTSIDE WARRANTY"))),"CHECK INPUT")))</f>
        <v/>
      </c>
      <c r="AB23" s="66" t="str">
        <f aca="false">IF(A23="","",IF(Z23="","",IFERROR(EDATE(IF(ISNUMBER(Z23),Z23,DATE(VALUE(RIGHT(TRIM(Z23),4)),VALUE(MID(TRIM(Z23),4,2)),VALUE(LEFT(TRIM(Z23),2)))),24),"CHECK INPUT")))</f>
        <v/>
      </c>
      <c r="AC23" s="66" t="str">
        <f aca="false">IF(A23="","",IF(Z23="","",IFERROR(EDATE(IF(ISNUMBER(Z23),Z23,DATE(VALUE(RIGHT(TRIM(Z23),4)),VALUE(MID(TRIM(Z23),4,2)),VALUE(LEFT(TRIM(Z23),2)))),72),"CHECK INPUT")))</f>
        <v/>
      </c>
      <c r="AD23" s="71" t="str">
        <f aca="false">IF(A23="","",IF(Z23="","Enter the confirmed OC / completion date",IF(AA23="CHECK INPUT","Check the OC / completion date entered",IF(AA23="MINOR + MAJOR ACTIVE","Arrange or confirm the defects inspection, builder notification and committee review before the two-year deadline",IF(AA23="MAJOR ACTIVE","Continue major-defect monitoring and obtain committee and legal instructions before the six-year deadline",IF(AA23="OUTSIDE WARRANTY","Confirm whether unresolved defects or alternative rights require legal advice",""))))))</f>
        <v/>
      </c>
      <c r="AE23" s="66" t="str">
        <f aca="true">IF(A23="","",IF(OR(Z23="",NOT(ISNUMBER(Z23)),Z23&gt;TODAY(),AA23="OUTSIDE WARRANTY"),"",IF(AA23="MINOR + MAJOR ACTIVE",IF(AG23&gt;365,AB23-365,IF(AG23&gt;180,AB23-180,IF(AG23&gt;90,AB23-90,IF(AG23&gt;30,AB23-30,TODAY())))),IF(AA23="MAJOR ACTIVE",IF(AI23&gt;365,AC23-365,IF(AI23&gt;180,AC23-180,IF(AI23&gt;90,AC23-90,IF(AI23&gt;30,AC23-30,TODAY())))),""))))</f>
        <v/>
      </c>
      <c r="AF23" s="69"/>
      <c r="AG23" s="1" t="str">
        <f aca="true">IF(OR(AB23="",NOT(ISNUMBER(AB23))),"",AB23-TODAY())</f>
        <v/>
      </c>
      <c r="AH23" s="1" t="str">
        <f aca="false">IF(A23="","",IF(Z23="","MISSING DATE",IF(NOT(ISNUMBER(AB23)),"CHECK INPUT",IF(AG23&lt;0,"EXPIRED",IF(AG23&lt;=30,"DUE ≤ 30 DAYS",IF(AG23&lt;=90,"DUE ≤ 90 DAYS",IF(AG23&lt;=180,"DUE ≤ 180 DAYS",IF(AG23&lt;=365,"DUE ≤ 12 MONTHS","CURRENT"))))))))</f>
        <v/>
      </c>
      <c r="AI23" s="1" t="str">
        <f aca="true">IF(OR(AC23="",NOT(ISNUMBER(AC23))),"",AC23-TODAY())</f>
        <v/>
      </c>
      <c r="AJ23" s="1" t="str">
        <f aca="false">IF(A23="","",IF(Z23="","",IF(NOT(ISNUMBER(AC23)),"CHECK INPUT",IF(AI23&lt;0,"EXPIRED",IF(AI23&lt;=30,"DUE ≤ 30 DAYS",IF(AI23&lt;=90,"DUE ≤ 90 DAYS",IF(AI23&lt;=180,"DUE ≤ 180 DAYS",IF(AI23&lt;=365,"DUE ≤ 12 MONTHS","CURRENT"))))))))</f>
        <v/>
      </c>
      <c r="AK23" s="60"/>
    </row>
    <row r="24" customFormat="false" ht="20" hidden="false" customHeight="true" outlineLevel="0" collapsed="false">
      <c r="A24" s="61"/>
      <c r="B24" s="62"/>
      <c r="C24" s="63"/>
      <c r="D24" s="64"/>
      <c r="E24" s="65"/>
      <c r="F24" s="66" t="str">
        <f aca="false">IF(A24="","",IF(OR(D24="",E24=""),"",IFERROR(EDATE(IF(ISNUMBER(D24),D24,DATE(VALUE(RIGHT(D24,4)),VALUE(MID(D24,4,2)),VALUE(LEFT(D24,2)))),E24*12),"CHECK INPUT")))</f>
        <v/>
      </c>
      <c r="G24" s="67" t="str">
        <f aca="true">IF(OR(F24="",NOT(ISNUMBER(F24))),"",F24-TODAY())</f>
        <v/>
      </c>
      <c r="H24" s="68" t="str">
        <f aca="false">IF(A24="","",IF(OR(D24="",E24=""),"MISSING DATE",IF(NOT(ISNUMBER(F24)),"CHECK INPUT",IF(G24&lt;0,"EXPIRED",IF(G24&lt;=30,"DUE ≤ 30 DAYS",IF(G24&lt;=90,"DUE ≤ 90 DAYS",IF(G24&lt;=180,"DUE ≤ 180 DAYS","CURRENT")))))))</f>
        <v/>
      </c>
      <c r="I24" s="64"/>
      <c r="J24" s="64"/>
      <c r="K24" s="67" t="str">
        <f aca="true">IF(J24="","",IFERROR(IF(ISNUMBER(J24),J24,DATE(VALUE(RIGHT(J24,4)),VALUE(MID(J24,4,2)),VALUE(LEFT(J24,2))))-TODAY(),"CHECK INPUT"))</f>
        <v/>
      </c>
      <c r="L24" s="68" t="str">
        <f aca="false">IF(A24="","",IF(J24="","MISSING DATE",IF(NOT(ISNUMBER(K24)),"CHECK INPUT",IF(K24&lt;0,"OVERDUE",IF(K24&lt;=30,"DUE ≤ 30 DAYS",IF(K24&lt;=90,"DUE ≤ 90 DAYS","CURRENT"))))))</f>
        <v/>
      </c>
      <c r="M24" s="64"/>
      <c r="N24" s="64"/>
      <c r="O24" s="67" t="str">
        <f aca="true">IF(N24="","",IFERROR(IF(ISNUMBER(N24),N24,DATE(VALUE(RIGHT(N24,4)),VALUE(MID(N24,4,2)),VALUE(LEFT(N24,2))))-TODAY(),"CHECK INPUT"))</f>
        <v/>
      </c>
      <c r="P24" s="68" t="str">
        <f aca="false">IF(A24="","",IF(N24="","MISSING DATE",IF(NOT(ISNUMBER(O24)),"CHECK INPUT",IF(O24&lt;0,"OVERDUE",IF(O24&lt;=30,"DUE ≤ 30 DAYS",IF(O24&lt;=90,"DUE ≤ 90 DAYS",IF(O24&lt;=180,"DUE ≤ 180 DAYS","CURRENT")))))))</f>
        <v/>
      </c>
      <c r="Q24" s="64"/>
      <c r="R24" s="64"/>
      <c r="S24" s="67" t="str">
        <f aca="true">IF(R24="","",IFERROR(IF(ISNUMBER(R24),R24,DATE(VALUE(RIGHT(R24,4)),VALUE(MID(R24,4,2)),VALUE(LEFT(R24,2))))-TODAY(),"CHECK INPUT"))</f>
        <v/>
      </c>
      <c r="T24" s="68" t="str">
        <f aca="false">IF(A24="","",IF(R24="","MISSING DATE",IF(NOT(ISNUMBER(S24)),"CHECK INPUT",IF(S24&lt;0,"OVERDUE",IF(S24&lt;=30,"DUE ≤ 30 DAYS",IF(S24&lt;=90,"DUE ≤ 90 DAYS","CURRENT"))))))</f>
        <v/>
      </c>
      <c r="U24" s="64"/>
      <c r="V24" s="62"/>
      <c r="W24" s="64"/>
      <c r="X24" s="69"/>
      <c r="Y24" s="68" t="str">
        <f aca="false">IF(A24="","",IF(U24="","",IFERROR(TEXT(IF(ISNUMBER(U24),U24,DATE(VALUE(RIGHT(U24,4)),VALUE(MID(U24,4,2)),VALUE(LEFT(U24,2)))),"mmmm yyyy"),"CHECK INPUT")))</f>
        <v/>
      </c>
      <c r="Z24" s="70"/>
      <c r="AA24" s="68" t="str">
        <f aca="true">IF(A24="","",IF(Z24="","MISSING DATE",IFERROR(IF(IF(ISNUMBER(Z24),Z24,DATE(VALUE(RIGHT(TRIM(Z24),4)),VALUE(MID(TRIM(Z24),4,2)),VALUE(LEFT(TRIM(Z24),2))))&gt;TODAY(),"CHECK INPUT",IF(TODAY()&lt;=AB24,"MINOR + MAJOR ACTIVE",IF(TODAY()&lt;=AC24,"MAJOR ACTIVE","OUTSIDE WARRANTY"))),"CHECK INPUT")))</f>
        <v/>
      </c>
      <c r="AB24" s="66" t="str">
        <f aca="false">IF(A24="","",IF(Z24="","",IFERROR(EDATE(IF(ISNUMBER(Z24),Z24,DATE(VALUE(RIGHT(TRIM(Z24),4)),VALUE(MID(TRIM(Z24),4,2)),VALUE(LEFT(TRIM(Z24),2)))),24),"CHECK INPUT")))</f>
        <v/>
      </c>
      <c r="AC24" s="66" t="str">
        <f aca="false">IF(A24="","",IF(Z24="","",IFERROR(EDATE(IF(ISNUMBER(Z24),Z24,DATE(VALUE(RIGHT(TRIM(Z24),4)),VALUE(MID(TRIM(Z24),4,2)),VALUE(LEFT(TRIM(Z24),2)))),72),"CHECK INPUT")))</f>
        <v/>
      </c>
      <c r="AD24" s="71" t="str">
        <f aca="false">IF(A24="","",IF(Z24="","Enter the confirmed OC / completion date",IF(AA24="CHECK INPUT","Check the OC / completion date entered",IF(AA24="MINOR + MAJOR ACTIVE","Arrange or confirm the defects inspection, builder notification and committee review before the two-year deadline",IF(AA24="MAJOR ACTIVE","Continue major-defect monitoring and obtain committee and legal instructions before the six-year deadline",IF(AA24="OUTSIDE WARRANTY","Confirm whether unresolved defects or alternative rights require legal advice",""))))))</f>
        <v/>
      </c>
      <c r="AE24" s="66" t="str">
        <f aca="true">IF(A24="","",IF(OR(Z24="",NOT(ISNUMBER(Z24)),Z24&gt;TODAY(),AA24="OUTSIDE WARRANTY"),"",IF(AA24="MINOR + MAJOR ACTIVE",IF(AG24&gt;365,AB24-365,IF(AG24&gt;180,AB24-180,IF(AG24&gt;90,AB24-90,IF(AG24&gt;30,AB24-30,TODAY())))),IF(AA24="MAJOR ACTIVE",IF(AI24&gt;365,AC24-365,IF(AI24&gt;180,AC24-180,IF(AI24&gt;90,AC24-90,IF(AI24&gt;30,AC24-30,TODAY())))),""))))</f>
        <v/>
      </c>
      <c r="AF24" s="69"/>
      <c r="AG24" s="1" t="str">
        <f aca="true">IF(OR(AB24="",NOT(ISNUMBER(AB24))),"",AB24-TODAY())</f>
        <v/>
      </c>
      <c r="AH24" s="1" t="str">
        <f aca="false">IF(A24="","",IF(Z24="","MISSING DATE",IF(NOT(ISNUMBER(AB24)),"CHECK INPUT",IF(AG24&lt;0,"EXPIRED",IF(AG24&lt;=30,"DUE ≤ 30 DAYS",IF(AG24&lt;=90,"DUE ≤ 90 DAYS",IF(AG24&lt;=180,"DUE ≤ 180 DAYS",IF(AG24&lt;=365,"DUE ≤ 12 MONTHS","CURRENT"))))))))</f>
        <v/>
      </c>
      <c r="AI24" s="1" t="str">
        <f aca="true">IF(OR(AC24="",NOT(ISNUMBER(AC24))),"",AC24-TODAY())</f>
        <v/>
      </c>
      <c r="AJ24" s="1" t="str">
        <f aca="false">IF(A24="","",IF(Z24="","",IF(NOT(ISNUMBER(AC24)),"CHECK INPUT",IF(AI24&lt;0,"EXPIRED",IF(AI24&lt;=30,"DUE ≤ 30 DAYS",IF(AI24&lt;=90,"DUE ≤ 90 DAYS",IF(AI24&lt;=180,"DUE ≤ 180 DAYS",IF(AI24&lt;=365,"DUE ≤ 12 MONTHS","CURRENT"))))))))</f>
        <v/>
      </c>
      <c r="AK24" s="60"/>
    </row>
    <row r="25" customFormat="false" ht="20" hidden="false" customHeight="true" outlineLevel="0" collapsed="false">
      <c r="A25" s="61"/>
      <c r="B25" s="62"/>
      <c r="C25" s="63"/>
      <c r="D25" s="64"/>
      <c r="E25" s="65"/>
      <c r="F25" s="66" t="str">
        <f aca="false">IF(A25="","",IF(OR(D25="",E25=""),"",IFERROR(EDATE(IF(ISNUMBER(D25),D25,DATE(VALUE(RIGHT(D25,4)),VALUE(MID(D25,4,2)),VALUE(LEFT(D25,2)))),E25*12),"CHECK INPUT")))</f>
        <v/>
      </c>
      <c r="G25" s="67" t="str">
        <f aca="true">IF(OR(F25="",NOT(ISNUMBER(F25))),"",F25-TODAY())</f>
        <v/>
      </c>
      <c r="H25" s="68" t="str">
        <f aca="false">IF(A25="","",IF(OR(D25="",E25=""),"MISSING DATE",IF(NOT(ISNUMBER(F25)),"CHECK INPUT",IF(G25&lt;0,"EXPIRED",IF(G25&lt;=30,"DUE ≤ 30 DAYS",IF(G25&lt;=90,"DUE ≤ 90 DAYS",IF(G25&lt;=180,"DUE ≤ 180 DAYS","CURRENT")))))))</f>
        <v/>
      </c>
      <c r="I25" s="64"/>
      <c r="J25" s="64"/>
      <c r="K25" s="67" t="str">
        <f aca="true">IF(J25="","",IFERROR(IF(ISNUMBER(J25),J25,DATE(VALUE(RIGHT(J25,4)),VALUE(MID(J25,4,2)),VALUE(LEFT(J25,2))))-TODAY(),"CHECK INPUT"))</f>
        <v/>
      </c>
      <c r="L25" s="68" t="str">
        <f aca="false">IF(A25="","",IF(J25="","MISSING DATE",IF(NOT(ISNUMBER(K25)),"CHECK INPUT",IF(K25&lt;0,"OVERDUE",IF(K25&lt;=30,"DUE ≤ 30 DAYS",IF(K25&lt;=90,"DUE ≤ 90 DAYS","CURRENT"))))))</f>
        <v/>
      </c>
      <c r="M25" s="64"/>
      <c r="N25" s="64"/>
      <c r="O25" s="67" t="str">
        <f aca="true">IF(N25="","",IFERROR(IF(ISNUMBER(N25),N25,DATE(VALUE(RIGHT(N25,4)),VALUE(MID(N25,4,2)),VALUE(LEFT(N25,2))))-TODAY(),"CHECK INPUT"))</f>
        <v/>
      </c>
      <c r="P25" s="68" t="str">
        <f aca="false">IF(A25="","",IF(N25="","MISSING DATE",IF(NOT(ISNUMBER(O25)),"CHECK INPUT",IF(O25&lt;0,"OVERDUE",IF(O25&lt;=30,"DUE ≤ 30 DAYS",IF(O25&lt;=90,"DUE ≤ 90 DAYS",IF(O25&lt;=180,"DUE ≤ 180 DAYS","CURRENT")))))))</f>
        <v/>
      </c>
      <c r="Q25" s="64"/>
      <c r="R25" s="64"/>
      <c r="S25" s="67" t="str">
        <f aca="true">IF(R25="","",IFERROR(IF(ISNUMBER(R25),R25,DATE(VALUE(RIGHT(R25,4)),VALUE(MID(R25,4,2)),VALUE(LEFT(R25,2))))-TODAY(),"CHECK INPUT"))</f>
        <v/>
      </c>
      <c r="T25" s="68" t="str">
        <f aca="false">IF(A25="","",IF(R25="","MISSING DATE",IF(NOT(ISNUMBER(S25)),"CHECK INPUT",IF(S25&lt;0,"OVERDUE",IF(S25&lt;=30,"DUE ≤ 30 DAYS",IF(S25&lt;=90,"DUE ≤ 90 DAYS","CURRENT"))))))</f>
        <v/>
      </c>
      <c r="U25" s="64"/>
      <c r="V25" s="62"/>
      <c r="W25" s="64"/>
      <c r="X25" s="69"/>
      <c r="Y25" s="68" t="str">
        <f aca="false">IF(A25="","",IF(U25="","",IFERROR(TEXT(IF(ISNUMBER(U25),U25,DATE(VALUE(RIGHT(U25,4)),VALUE(MID(U25,4,2)),VALUE(LEFT(U25,2)))),"mmmm yyyy"),"CHECK INPUT")))</f>
        <v/>
      </c>
      <c r="Z25" s="70"/>
      <c r="AA25" s="68" t="str">
        <f aca="true">IF(A25="","",IF(Z25="","MISSING DATE",IFERROR(IF(IF(ISNUMBER(Z25),Z25,DATE(VALUE(RIGHT(TRIM(Z25),4)),VALUE(MID(TRIM(Z25),4,2)),VALUE(LEFT(TRIM(Z25),2))))&gt;TODAY(),"CHECK INPUT",IF(TODAY()&lt;=AB25,"MINOR + MAJOR ACTIVE",IF(TODAY()&lt;=AC25,"MAJOR ACTIVE","OUTSIDE WARRANTY"))),"CHECK INPUT")))</f>
        <v/>
      </c>
      <c r="AB25" s="66" t="str">
        <f aca="false">IF(A25="","",IF(Z25="","",IFERROR(EDATE(IF(ISNUMBER(Z25),Z25,DATE(VALUE(RIGHT(TRIM(Z25),4)),VALUE(MID(TRIM(Z25),4,2)),VALUE(LEFT(TRIM(Z25),2)))),24),"CHECK INPUT")))</f>
        <v/>
      </c>
      <c r="AC25" s="66" t="str">
        <f aca="false">IF(A25="","",IF(Z25="","",IFERROR(EDATE(IF(ISNUMBER(Z25),Z25,DATE(VALUE(RIGHT(TRIM(Z25),4)),VALUE(MID(TRIM(Z25),4,2)),VALUE(LEFT(TRIM(Z25),2)))),72),"CHECK INPUT")))</f>
        <v/>
      </c>
      <c r="AD25" s="71" t="str">
        <f aca="false">IF(A25="","",IF(Z25="","Enter the confirmed OC / completion date",IF(AA25="CHECK INPUT","Check the OC / completion date entered",IF(AA25="MINOR + MAJOR ACTIVE","Arrange or confirm the defects inspection, builder notification and committee review before the two-year deadline",IF(AA25="MAJOR ACTIVE","Continue major-defect monitoring and obtain committee and legal instructions before the six-year deadline",IF(AA25="OUTSIDE WARRANTY","Confirm whether unresolved defects or alternative rights require legal advice",""))))))</f>
        <v/>
      </c>
      <c r="AE25" s="66" t="str">
        <f aca="true">IF(A25="","",IF(OR(Z25="",NOT(ISNUMBER(Z25)),Z25&gt;TODAY(),AA25="OUTSIDE WARRANTY"),"",IF(AA25="MINOR + MAJOR ACTIVE",IF(AG25&gt;365,AB25-365,IF(AG25&gt;180,AB25-180,IF(AG25&gt;90,AB25-90,IF(AG25&gt;30,AB25-30,TODAY())))),IF(AA25="MAJOR ACTIVE",IF(AI25&gt;365,AC25-365,IF(AI25&gt;180,AC25-180,IF(AI25&gt;90,AC25-90,IF(AI25&gt;30,AC25-30,TODAY())))),""))))</f>
        <v/>
      </c>
      <c r="AF25" s="69"/>
      <c r="AG25" s="1" t="str">
        <f aca="true">IF(OR(AB25="",NOT(ISNUMBER(AB25))),"",AB25-TODAY())</f>
        <v/>
      </c>
      <c r="AH25" s="1" t="str">
        <f aca="false">IF(A25="","",IF(Z25="","MISSING DATE",IF(NOT(ISNUMBER(AB25)),"CHECK INPUT",IF(AG25&lt;0,"EXPIRED",IF(AG25&lt;=30,"DUE ≤ 30 DAYS",IF(AG25&lt;=90,"DUE ≤ 90 DAYS",IF(AG25&lt;=180,"DUE ≤ 180 DAYS",IF(AG25&lt;=365,"DUE ≤ 12 MONTHS","CURRENT"))))))))</f>
        <v/>
      </c>
      <c r="AI25" s="1" t="str">
        <f aca="true">IF(OR(AC25="",NOT(ISNUMBER(AC25))),"",AC25-TODAY())</f>
        <v/>
      </c>
      <c r="AJ25" s="1" t="str">
        <f aca="false">IF(A25="","",IF(Z25="","",IF(NOT(ISNUMBER(AC25)),"CHECK INPUT",IF(AI25&lt;0,"EXPIRED",IF(AI25&lt;=30,"DUE ≤ 30 DAYS",IF(AI25&lt;=90,"DUE ≤ 90 DAYS",IF(AI25&lt;=180,"DUE ≤ 180 DAYS",IF(AI25&lt;=365,"DUE ≤ 12 MONTHS","CURRENT"))))))))</f>
        <v/>
      </c>
      <c r="AK25" s="60"/>
    </row>
    <row r="26" customFormat="false" ht="20" hidden="false" customHeight="true" outlineLevel="0" collapsed="false">
      <c r="A26" s="61"/>
      <c r="B26" s="62"/>
      <c r="C26" s="63"/>
      <c r="D26" s="64"/>
      <c r="E26" s="65"/>
      <c r="F26" s="66" t="str">
        <f aca="false">IF(A26="","",IF(OR(D26="",E26=""),"",IFERROR(EDATE(IF(ISNUMBER(D26),D26,DATE(VALUE(RIGHT(D26,4)),VALUE(MID(D26,4,2)),VALUE(LEFT(D26,2)))),E26*12),"CHECK INPUT")))</f>
        <v/>
      </c>
      <c r="G26" s="67" t="str">
        <f aca="true">IF(OR(F26="",NOT(ISNUMBER(F26))),"",F26-TODAY())</f>
        <v/>
      </c>
      <c r="H26" s="68" t="str">
        <f aca="false">IF(A26="","",IF(OR(D26="",E26=""),"MISSING DATE",IF(NOT(ISNUMBER(F26)),"CHECK INPUT",IF(G26&lt;0,"EXPIRED",IF(G26&lt;=30,"DUE ≤ 30 DAYS",IF(G26&lt;=90,"DUE ≤ 90 DAYS",IF(G26&lt;=180,"DUE ≤ 180 DAYS","CURRENT")))))))</f>
        <v/>
      </c>
      <c r="I26" s="64"/>
      <c r="J26" s="64"/>
      <c r="K26" s="67" t="str">
        <f aca="true">IF(J26="","",IFERROR(IF(ISNUMBER(J26),J26,DATE(VALUE(RIGHT(J26,4)),VALUE(MID(J26,4,2)),VALUE(LEFT(J26,2))))-TODAY(),"CHECK INPUT"))</f>
        <v/>
      </c>
      <c r="L26" s="68" t="str">
        <f aca="false">IF(A26="","",IF(J26="","MISSING DATE",IF(NOT(ISNUMBER(K26)),"CHECK INPUT",IF(K26&lt;0,"OVERDUE",IF(K26&lt;=30,"DUE ≤ 30 DAYS",IF(K26&lt;=90,"DUE ≤ 90 DAYS","CURRENT"))))))</f>
        <v/>
      </c>
      <c r="M26" s="64"/>
      <c r="N26" s="64"/>
      <c r="O26" s="67" t="str">
        <f aca="true">IF(N26="","",IFERROR(IF(ISNUMBER(N26),N26,DATE(VALUE(RIGHT(N26,4)),VALUE(MID(N26,4,2)),VALUE(LEFT(N26,2))))-TODAY(),"CHECK INPUT"))</f>
        <v/>
      </c>
      <c r="P26" s="68" t="str">
        <f aca="false">IF(A26="","",IF(N26="","MISSING DATE",IF(NOT(ISNUMBER(O26)),"CHECK INPUT",IF(O26&lt;0,"OVERDUE",IF(O26&lt;=30,"DUE ≤ 30 DAYS",IF(O26&lt;=90,"DUE ≤ 90 DAYS",IF(O26&lt;=180,"DUE ≤ 180 DAYS","CURRENT")))))))</f>
        <v/>
      </c>
      <c r="Q26" s="64"/>
      <c r="R26" s="64"/>
      <c r="S26" s="67" t="str">
        <f aca="true">IF(R26="","",IFERROR(IF(ISNUMBER(R26),R26,DATE(VALUE(RIGHT(R26,4)),VALUE(MID(R26,4,2)),VALUE(LEFT(R26,2))))-TODAY(),"CHECK INPUT"))</f>
        <v/>
      </c>
      <c r="T26" s="68" t="str">
        <f aca="false">IF(A26="","",IF(R26="","MISSING DATE",IF(NOT(ISNUMBER(S26)),"CHECK INPUT",IF(S26&lt;0,"OVERDUE",IF(S26&lt;=30,"DUE ≤ 30 DAYS",IF(S26&lt;=90,"DUE ≤ 90 DAYS","CURRENT"))))))</f>
        <v/>
      </c>
      <c r="U26" s="64"/>
      <c r="V26" s="62"/>
      <c r="W26" s="64"/>
      <c r="X26" s="69"/>
      <c r="Y26" s="68" t="str">
        <f aca="false">IF(A26="","",IF(U26="","",IFERROR(TEXT(IF(ISNUMBER(U26),U26,DATE(VALUE(RIGHT(U26,4)),VALUE(MID(U26,4,2)),VALUE(LEFT(U26,2)))),"mmmm yyyy"),"CHECK INPUT")))</f>
        <v/>
      </c>
      <c r="Z26" s="70"/>
      <c r="AA26" s="68" t="str">
        <f aca="true">IF(A26="","",IF(Z26="","MISSING DATE",IFERROR(IF(IF(ISNUMBER(Z26),Z26,DATE(VALUE(RIGHT(TRIM(Z26),4)),VALUE(MID(TRIM(Z26),4,2)),VALUE(LEFT(TRIM(Z26),2))))&gt;TODAY(),"CHECK INPUT",IF(TODAY()&lt;=AB26,"MINOR + MAJOR ACTIVE",IF(TODAY()&lt;=AC26,"MAJOR ACTIVE","OUTSIDE WARRANTY"))),"CHECK INPUT")))</f>
        <v/>
      </c>
      <c r="AB26" s="66" t="str">
        <f aca="false">IF(A26="","",IF(Z26="","",IFERROR(EDATE(IF(ISNUMBER(Z26),Z26,DATE(VALUE(RIGHT(TRIM(Z26),4)),VALUE(MID(TRIM(Z26),4,2)),VALUE(LEFT(TRIM(Z26),2)))),24),"CHECK INPUT")))</f>
        <v/>
      </c>
      <c r="AC26" s="66" t="str">
        <f aca="false">IF(A26="","",IF(Z26="","",IFERROR(EDATE(IF(ISNUMBER(Z26),Z26,DATE(VALUE(RIGHT(TRIM(Z26),4)),VALUE(MID(TRIM(Z26),4,2)),VALUE(LEFT(TRIM(Z26),2)))),72),"CHECK INPUT")))</f>
        <v/>
      </c>
      <c r="AD26" s="71" t="str">
        <f aca="false">IF(A26="","",IF(Z26="","Enter the confirmed OC / completion date",IF(AA26="CHECK INPUT","Check the OC / completion date entered",IF(AA26="MINOR + MAJOR ACTIVE","Arrange or confirm the defects inspection, builder notification and committee review before the two-year deadline",IF(AA26="MAJOR ACTIVE","Continue major-defect monitoring and obtain committee and legal instructions before the six-year deadline",IF(AA26="OUTSIDE WARRANTY","Confirm whether unresolved defects or alternative rights require legal advice",""))))))</f>
        <v/>
      </c>
      <c r="AE26" s="66" t="str">
        <f aca="true">IF(A26="","",IF(OR(Z26="",NOT(ISNUMBER(Z26)),Z26&gt;TODAY(),AA26="OUTSIDE WARRANTY"),"",IF(AA26="MINOR + MAJOR ACTIVE",IF(AG26&gt;365,AB26-365,IF(AG26&gt;180,AB26-180,IF(AG26&gt;90,AB26-90,IF(AG26&gt;30,AB26-30,TODAY())))),IF(AA26="MAJOR ACTIVE",IF(AI26&gt;365,AC26-365,IF(AI26&gt;180,AC26-180,IF(AI26&gt;90,AC26-90,IF(AI26&gt;30,AC26-30,TODAY())))),""))))</f>
        <v/>
      </c>
      <c r="AF26" s="69"/>
      <c r="AG26" s="1" t="str">
        <f aca="true">IF(OR(AB26="",NOT(ISNUMBER(AB26))),"",AB26-TODAY())</f>
        <v/>
      </c>
      <c r="AH26" s="1" t="str">
        <f aca="false">IF(A26="","",IF(Z26="","MISSING DATE",IF(NOT(ISNUMBER(AB26)),"CHECK INPUT",IF(AG26&lt;0,"EXPIRED",IF(AG26&lt;=30,"DUE ≤ 30 DAYS",IF(AG26&lt;=90,"DUE ≤ 90 DAYS",IF(AG26&lt;=180,"DUE ≤ 180 DAYS",IF(AG26&lt;=365,"DUE ≤ 12 MONTHS","CURRENT"))))))))</f>
        <v/>
      </c>
      <c r="AI26" s="1" t="str">
        <f aca="true">IF(OR(AC26="",NOT(ISNUMBER(AC26))),"",AC26-TODAY())</f>
        <v/>
      </c>
      <c r="AJ26" s="1" t="str">
        <f aca="false">IF(A26="","",IF(Z26="","",IF(NOT(ISNUMBER(AC26)),"CHECK INPUT",IF(AI26&lt;0,"EXPIRED",IF(AI26&lt;=30,"DUE ≤ 30 DAYS",IF(AI26&lt;=90,"DUE ≤ 90 DAYS",IF(AI26&lt;=180,"DUE ≤ 180 DAYS",IF(AI26&lt;=365,"DUE ≤ 12 MONTHS","CURRENT"))))))))</f>
        <v/>
      </c>
      <c r="AK26" s="60"/>
    </row>
    <row r="27" customFormat="false" ht="20" hidden="false" customHeight="true" outlineLevel="0" collapsed="false">
      <c r="A27" s="61"/>
      <c r="B27" s="62"/>
      <c r="C27" s="63"/>
      <c r="D27" s="64"/>
      <c r="E27" s="65"/>
      <c r="F27" s="66" t="str">
        <f aca="false">IF(A27="","",IF(OR(D27="",E27=""),"",IFERROR(EDATE(IF(ISNUMBER(D27),D27,DATE(VALUE(RIGHT(D27,4)),VALUE(MID(D27,4,2)),VALUE(LEFT(D27,2)))),E27*12),"CHECK INPUT")))</f>
        <v/>
      </c>
      <c r="G27" s="67" t="str">
        <f aca="true">IF(OR(F27="",NOT(ISNUMBER(F27))),"",F27-TODAY())</f>
        <v/>
      </c>
      <c r="H27" s="68" t="str">
        <f aca="false">IF(A27="","",IF(OR(D27="",E27=""),"MISSING DATE",IF(NOT(ISNUMBER(F27)),"CHECK INPUT",IF(G27&lt;0,"EXPIRED",IF(G27&lt;=30,"DUE ≤ 30 DAYS",IF(G27&lt;=90,"DUE ≤ 90 DAYS",IF(G27&lt;=180,"DUE ≤ 180 DAYS","CURRENT")))))))</f>
        <v/>
      </c>
      <c r="I27" s="64"/>
      <c r="J27" s="64"/>
      <c r="K27" s="67" t="str">
        <f aca="true">IF(J27="","",IFERROR(IF(ISNUMBER(J27),J27,DATE(VALUE(RIGHT(J27,4)),VALUE(MID(J27,4,2)),VALUE(LEFT(J27,2))))-TODAY(),"CHECK INPUT"))</f>
        <v/>
      </c>
      <c r="L27" s="68" t="str">
        <f aca="false">IF(A27="","",IF(J27="","MISSING DATE",IF(NOT(ISNUMBER(K27)),"CHECK INPUT",IF(K27&lt;0,"OVERDUE",IF(K27&lt;=30,"DUE ≤ 30 DAYS",IF(K27&lt;=90,"DUE ≤ 90 DAYS","CURRENT"))))))</f>
        <v/>
      </c>
      <c r="M27" s="64"/>
      <c r="N27" s="64"/>
      <c r="O27" s="67" t="str">
        <f aca="true">IF(N27="","",IFERROR(IF(ISNUMBER(N27),N27,DATE(VALUE(RIGHT(N27,4)),VALUE(MID(N27,4,2)),VALUE(LEFT(N27,2))))-TODAY(),"CHECK INPUT"))</f>
        <v/>
      </c>
      <c r="P27" s="68" t="str">
        <f aca="false">IF(A27="","",IF(N27="","MISSING DATE",IF(NOT(ISNUMBER(O27)),"CHECK INPUT",IF(O27&lt;0,"OVERDUE",IF(O27&lt;=30,"DUE ≤ 30 DAYS",IF(O27&lt;=90,"DUE ≤ 90 DAYS",IF(O27&lt;=180,"DUE ≤ 180 DAYS","CURRENT")))))))</f>
        <v/>
      </c>
      <c r="Q27" s="64"/>
      <c r="R27" s="64"/>
      <c r="S27" s="67" t="str">
        <f aca="true">IF(R27="","",IFERROR(IF(ISNUMBER(R27),R27,DATE(VALUE(RIGHT(R27,4)),VALUE(MID(R27,4,2)),VALUE(LEFT(R27,2))))-TODAY(),"CHECK INPUT"))</f>
        <v/>
      </c>
      <c r="T27" s="68" t="str">
        <f aca="false">IF(A27="","",IF(R27="","MISSING DATE",IF(NOT(ISNUMBER(S27)),"CHECK INPUT",IF(S27&lt;0,"OVERDUE",IF(S27&lt;=30,"DUE ≤ 30 DAYS",IF(S27&lt;=90,"DUE ≤ 90 DAYS","CURRENT"))))))</f>
        <v/>
      </c>
      <c r="U27" s="64"/>
      <c r="V27" s="62"/>
      <c r="W27" s="64"/>
      <c r="X27" s="69"/>
      <c r="Y27" s="68" t="str">
        <f aca="false">IF(A27="","",IF(U27="","",IFERROR(TEXT(IF(ISNUMBER(U27),U27,DATE(VALUE(RIGHT(U27,4)),VALUE(MID(U27,4,2)),VALUE(LEFT(U27,2)))),"mmmm yyyy"),"CHECK INPUT")))</f>
        <v/>
      </c>
      <c r="Z27" s="70"/>
      <c r="AA27" s="68" t="str">
        <f aca="true">IF(A27="","",IF(Z27="","MISSING DATE",IFERROR(IF(IF(ISNUMBER(Z27),Z27,DATE(VALUE(RIGHT(TRIM(Z27),4)),VALUE(MID(TRIM(Z27),4,2)),VALUE(LEFT(TRIM(Z27),2))))&gt;TODAY(),"CHECK INPUT",IF(TODAY()&lt;=AB27,"MINOR + MAJOR ACTIVE",IF(TODAY()&lt;=AC27,"MAJOR ACTIVE","OUTSIDE WARRANTY"))),"CHECK INPUT")))</f>
        <v/>
      </c>
      <c r="AB27" s="66" t="str">
        <f aca="false">IF(A27="","",IF(Z27="","",IFERROR(EDATE(IF(ISNUMBER(Z27),Z27,DATE(VALUE(RIGHT(TRIM(Z27),4)),VALUE(MID(TRIM(Z27),4,2)),VALUE(LEFT(TRIM(Z27),2)))),24),"CHECK INPUT")))</f>
        <v/>
      </c>
      <c r="AC27" s="66" t="str">
        <f aca="false">IF(A27="","",IF(Z27="","",IFERROR(EDATE(IF(ISNUMBER(Z27),Z27,DATE(VALUE(RIGHT(TRIM(Z27),4)),VALUE(MID(TRIM(Z27),4,2)),VALUE(LEFT(TRIM(Z27),2)))),72),"CHECK INPUT")))</f>
        <v/>
      </c>
      <c r="AD27" s="71" t="str">
        <f aca="false">IF(A27="","",IF(Z27="","Enter the confirmed OC / completion date",IF(AA27="CHECK INPUT","Check the OC / completion date entered",IF(AA27="MINOR + MAJOR ACTIVE","Arrange or confirm the defects inspection, builder notification and committee review before the two-year deadline",IF(AA27="MAJOR ACTIVE","Continue major-defect monitoring and obtain committee and legal instructions before the six-year deadline",IF(AA27="OUTSIDE WARRANTY","Confirm whether unresolved defects or alternative rights require legal advice",""))))))</f>
        <v/>
      </c>
      <c r="AE27" s="66" t="str">
        <f aca="true">IF(A27="","",IF(OR(Z27="",NOT(ISNUMBER(Z27)),Z27&gt;TODAY(),AA27="OUTSIDE WARRANTY"),"",IF(AA27="MINOR + MAJOR ACTIVE",IF(AG27&gt;365,AB27-365,IF(AG27&gt;180,AB27-180,IF(AG27&gt;90,AB27-90,IF(AG27&gt;30,AB27-30,TODAY())))),IF(AA27="MAJOR ACTIVE",IF(AI27&gt;365,AC27-365,IF(AI27&gt;180,AC27-180,IF(AI27&gt;90,AC27-90,IF(AI27&gt;30,AC27-30,TODAY())))),""))))</f>
        <v/>
      </c>
      <c r="AF27" s="69"/>
      <c r="AG27" s="1" t="str">
        <f aca="true">IF(OR(AB27="",NOT(ISNUMBER(AB27))),"",AB27-TODAY())</f>
        <v/>
      </c>
      <c r="AH27" s="1" t="str">
        <f aca="false">IF(A27="","",IF(Z27="","MISSING DATE",IF(NOT(ISNUMBER(AB27)),"CHECK INPUT",IF(AG27&lt;0,"EXPIRED",IF(AG27&lt;=30,"DUE ≤ 30 DAYS",IF(AG27&lt;=90,"DUE ≤ 90 DAYS",IF(AG27&lt;=180,"DUE ≤ 180 DAYS",IF(AG27&lt;=365,"DUE ≤ 12 MONTHS","CURRENT"))))))))</f>
        <v/>
      </c>
      <c r="AI27" s="1" t="str">
        <f aca="true">IF(OR(AC27="",NOT(ISNUMBER(AC27))),"",AC27-TODAY())</f>
        <v/>
      </c>
      <c r="AJ27" s="1" t="str">
        <f aca="false">IF(A27="","",IF(Z27="","",IF(NOT(ISNUMBER(AC27)),"CHECK INPUT",IF(AI27&lt;0,"EXPIRED",IF(AI27&lt;=30,"DUE ≤ 30 DAYS",IF(AI27&lt;=90,"DUE ≤ 90 DAYS",IF(AI27&lt;=180,"DUE ≤ 180 DAYS",IF(AI27&lt;=365,"DUE ≤ 12 MONTHS","CURRENT"))))))))</f>
        <v/>
      </c>
      <c r="AK27" s="60"/>
    </row>
    <row r="28" customFormat="false" ht="20" hidden="false" customHeight="true" outlineLevel="0" collapsed="false">
      <c r="A28" s="61"/>
      <c r="B28" s="62"/>
      <c r="C28" s="63"/>
      <c r="D28" s="64"/>
      <c r="E28" s="65"/>
      <c r="F28" s="66" t="str">
        <f aca="false">IF(A28="","",IF(OR(D28="",E28=""),"",IFERROR(EDATE(IF(ISNUMBER(D28),D28,DATE(VALUE(RIGHT(D28,4)),VALUE(MID(D28,4,2)),VALUE(LEFT(D28,2)))),E28*12),"CHECK INPUT")))</f>
        <v/>
      </c>
      <c r="G28" s="67" t="str">
        <f aca="true">IF(OR(F28="",NOT(ISNUMBER(F28))),"",F28-TODAY())</f>
        <v/>
      </c>
      <c r="H28" s="68" t="str">
        <f aca="false">IF(A28="","",IF(OR(D28="",E28=""),"MISSING DATE",IF(NOT(ISNUMBER(F28)),"CHECK INPUT",IF(G28&lt;0,"EXPIRED",IF(G28&lt;=30,"DUE ≤ 30 DAYS",IF(G28&lt;=90,"DUE ≤ 90 DAYS",IF(G28&lt;=180,"DUE ≤ 180 DAYS","CURRENT")))))))</f>
        <v/>
      </c>
      <c r="I28" s="64"/>
      <c r="J28" s="64"/>
      <c r="K28" s="67" t="str">
        <f aca="true">IF(J28="","",IFERROR(IF(ISNUMBER(J28),J28,DATE(VALUE(RIGHT(J28,4)),VALUE(MID(J28,4,2)),VALUE(LEFT(J28,2))))-TODAY(),"CHECK INPUT"))</f>
        <v/>
      </c>
      <c r="L28" s="68" t="str">
        <f aca="false">IF(A28="","",IF(J28="","MISSING DATE",IF(NOT(ISNUMBER(K28)),"CHECK INPUT",IF(K28&lt;0,"OVERDUE",IF(K28&lt;=30,"DUE ≤ 30 DAYS",IF(K28&lt;=90,"DUE ≤ 90 DAYS","CURRENT"))))))</f>
        <v/>
      </c>
      <c r="M28" s="64"/>
      <c r="N28" s="64"/>
      <c r="O28" s="67" t="str">
        <f aca="true">IF(N28="","",IFERROR(IF(ISNUMBER(N28),N28,DATE(VALUE(RIGHT(N28,4)),VALUE(MID(N28,4,2)),VALUE(LEFT(N28,2))))-TODAY(),"CHECK INPUT"))</f>
        <v/>
      </c>
      <c r="P28" s="68" t="str">
        <f aca="false">IF(A28="","",IF(N28="","MISSING DATE",IF(NOT(ISNUMBER(O28)),"CHECK INPUT",IF(O28&lt;0,"OVERDUE",IF(O28&lt;=30,"DUE ≤ 30 DAYS",IF(O28&lt;=90,"DUE ≤ 90 DAYS",IF(O28&lt;=180,"DUE ≤ 180 DAYS","CURRENT")))))))</f>
        <v/>
      </c>
      <c r="Q28" s="64"/>
      <c r="R28" s="64"/>
      <c r="S28" s="67" t="str">
        <f aca="true">IF(R28="","",IFERROR(IF(ISNUMBER(R28),R28,DATE(VALUE(RIGHT(R28,4)),VALUE(MID(R28,4,2)),VALUE(LEFT(R28,2))))-TODAY(),"CHECK INPUT"))</f>
        <v/>
      </c>
      <c r="T28" s="68" t="str">
        <f aca="false">IF(A28="","",IF(R28="","MISSING DATE",IF(NOT(ISNUMBER(S28)),"CHECK INPUT",IF(S28&lt;0,"OVERDUE",IF(S28&lt;=30,"DUE ≤ 30 DAYS",IF(S28&lt;=90,"DUE ≤ 90 DAYS","CURRENT"))))))</f>
        <v/>
      </c>
      <c r="U28" s="64"/>
      <c r="V28" s="62"/>
      <c r="W28" s="64"/>
      <c r="X28" s="69"/>
      <c r="Y28" s="68" t="str">
        <f aca="false">IF(A28="","",IF(U28="","",IFERROR(TEXT(IF(ISNUMBER(U28),U28,DATE(VALUE(RIGHT(U28,4)),VALUE(MID(U28,4,2)),VALUE(LEFT(U28,2)))),"mmmm yyyy"),"CHECK INPUT")))</f>
        <v/>
      </c>
      <c r="Z28" s="70"/>
      <c r="AA28" s="68" t="str">
        <f aca="true">IF(A28="","",IF(Z28="","MISSING DATE",IFERROR(IF(IF(ISNUMBER(Z28),Z28,DATE(VALUE(RIGHT(TRIM(Z28),4)),VALUE(MID(TRIM(Z28),4,2)),VALUE(LEFT(TRIM(Z28),2))))&gt;TODAY(),"CHECK INPUT",IF(TODAY()&lt;=AB28,"MINOR + MAJOR ACTIVE",IF(TODAY()&lt;=AC28,"MAJOR ACTIVE","OUTSIDE WARRANTY"))),"CHECK INPUT")))</f>
        <v/>
      </c>
      <c r="AB28" s="66" t="str">
        <f aca="false">IF(A28="","",IF(Z28="","",IFERROR(EDATE(IF(ISNUMBER(Z28),Z28,DATE(VALUE(RIGHT(TRIM(Z28),4)),VALUE(MID(TRIM(Z28),4,2)),VALUE(LEFT(TRIM(Z28),2)))),24),"CHECK INPUT")))</f>
        <v/>
      </c>
      <c r="AC28" s="66" t="str">
        <f aca="false">IF(A28="","",IF(Z28="","",IFERROR(EDATE(IF(ISNUMBER(Z28),Z28,DATE(VALUE(RIGHT(TRIM(Z28),4)),VALUE(MID(TRIM(Z28),4,2)),VALUE(LEFT(TRIM(Z28),2)))),72),"CHECK INPUT")))</f>
        <v/>
      </c>
      <c r="AD28" s="71" t="str">
        <f aca="false">IF(A28="","",IF(Z28="","Enter the confirmed OC / completion date",IF(AA28="CHECK INPUT","Check the OC / completion date entered",IF(AA28="MINOR + MAJOR ACTIVE","Arrange or confirm the defects inspection, builder notification and committee review before the two-year deadline",IF(AA28="MAJOR ACTIVE","Continue major-defect monitoring and obtain committee and legal instructions before the six-year deadline",IF(AA28="OUTSIDE WARRANTY","Confirm whether unresolved defects or alternative rights require legal advice",""))))))</f>
        <v/>
      </c>
      <c r="AE28" s="66" t="str">
        <f aca="true">IF(A28="","",IF(OR(Z28="",NOT(ISNUMBER(Z28)),Z28&gt;TODAY(),AA28="OUTSIDE WARRANTY"),"",IF(AA28="MINOR + MAJOR ACTIVE",IF(AG28&gt;365,AB28-365,IF(AG28&gt;180,AB28-180,IF(AG28&gt;90,AB28-90,IF(AG28&gt;30,AB28-30,TODAY())))),IF(AA28="MAJOR ACTIVE",IF(AI28&gt;365,AC28-365,IF(AI28&gt;180,AC28-180,IF(AI28&gt;90,AC28-90,IF(AI28&gt;30,AC28-30,TODAY())))),""))))</f>
        <v/>
      </c>
      <c r="AF28" s="69"/>
      <c r="AG28" s="1" t="str">
        <f aca="true">IF(OR(AB28="",NOT(ISNUMBER(AB28))),"",AB28-TODAY())</f>
        <v/>
      </c>
      <c r="AH28" s="1" t="str">
        <f aca="false">IF(A28="","",IF(Z28="","MISSING DATE",IF(NOT(ISNUMBER(AB28)),"CHECK INPUT",IF(AG28&lt;0,"EXPIRED",IF(AG28&lt;=30,"DUE ≤ 30 DAYS",IF(AG28&lt;=90,"DUE ≤ 90 DAYS",IF(AG28&lt;=180,"DUE ≤ 180 DAYS",IF(AG28&lt;=365,"DUE ≤ 12 MONTHS","CURRENT"))))))))</f>
        <v/>
      </c>
      <c r="AI28" s="1" t="str">
        <f aca="true">IF(OR(AC28="",NOT(ISNUMBER(AC28))),"",AC28-TODAY())</f>
        <v/>
      </c>
      <c r="AJ28" s="1" t="str">
        <f aca="false">IF(A28="","",IF(Z28="","",IF(NOT(ISNUMBER(AC28)),"CHECK INPUT",IF(AI28&lt;0,"EXPIRED",IF(AI28&lt;=30,"DUE ≤ 30 DAYS",IF(AI28&lt;=90,"DUE ≤ 90 DAYS",IF(AI28&lt;=180,"DUE ≤ 180 DAYS",IF(AI28&lt;=365,"DUE ≤ 12 MONTHS","CURRENT"))))))))</f>
        <v/>
      </c>
      <c r="AK28" s="60"/>
    </row>
    <row r="29" customFormat="false" ht="20" hidden="false" customHeight="true" outlineLevel="0" collapsed="false">
      <c r="A29" s="61"/>
      <c r="B29" s="62"/>
      <c r="C29" s="63"/>
      <c r="D29" s="64"/>
      <c r="E29" s="65"/>
      <c r="F29" s="66" t="str">
        <f aca="false">IF(A29="","",IF(OR(D29="",E29=""),"",IFERROR(EDATE(IF(ISNUMBER(D29),D29,DATE(VALUE(RIGHT(D29,4)),VALUE(MID(D29,4,2)),VALUE(LEFT(D29,2)))),E29*12),"CHECK INPUT")))</f>
        <v/>
      </c>
      <c r="G29" s="67" t="str">
        <f aca="true">IF(OR(F29="",NOT(ISNUMBER(F29))),"",F29-TODAY())</f>
        <v/>
      </c>
      <c r="H29" s="68" t="str">
        <f aca="false">IF(A29="","",IF(OR(D29="",E29=""),"MISSING DATE",IF(NOT(ISNUMBER(F29)),"CHECK INPUT",IF(G29&lt;0,"EXPIRED",IF(G29&lt;=30,"DUE ≤ 30 DAYS",IF(G29&lt;=90,"DUE ≤ 90 DAYS",IF(G29&lt;=180,"DUE ≤ 180 DAYS","CURRENT")))))))</f>
        <v/>
      </c>
      <c r="I29" s="64"/>
      <c r="J29" s="64"/>
      <c r="K29" s="67" t="str">
        <f aca="true">IF(J29="","",IFERROR(IF(ISNUMBER(J29),J29,DATE(VALUE(RIGHT(J29,4)),VALUE(MID(J29,4,2)),VALUE(LEFT(J29,2))))-TODAY(),"CHECK INPUT"))</f>
        <v/>
      </c>
      <c r="L29" s="68" t="str">
        <f aca="false">IF(A29="","",IF(J29="","MISSING DATE",IF(NOT(ISNUMBER(K29)),"CHECK INPUT",IF(K29&lt;0,"OVERDUE",IF(K29&lt;=30,"DUE ≤ 30 DAYS",IF(K29&lt;=90,"DUE ≤ 90 DAYS","CURRENT"))))))</f>
        <v/>
      </c>
      <c r="M29" s="64"/>
      <c r="N29" s="64"/>
      <c r="O29" s="67" t="str">
        <f aca="true">IF(N29="","",IFERROR(IF(ISNUMBER(N29),N29,DATE(VALUE(RIGHT(N29,4)),VALUE(MID(N29,4,2)),VALUE(LEFT(N29,2))))-TODAY(),"CHECK INPUT"))</f>
        <v/>
      </c>
      <c r="P29" s="68" t="str">
        <f aca="false">IF(A29="","",IF(N29="","MISSING DATE",IF(NOT(ISNUMBER(O29)),"CHECK INPUT",IF(O29&lt;0,"OVERDUE",IF(O29&lt;=30,"DUE ≤ 30 DAYS",IF(O29&lt;=90,"DUE ≤ 90 DAYS",IF(O29&lt;=180,"DUE ≤ 180 DAYS","CURRENT")))))))</f>
        <v/>
      </c>
      <c r="Q29" s="64"/>
      <c r="R29" s="64"/>
      <c r="S29" s="67" t="str">
        <f aca="true">IF(R29="","",IFERROR(IF(ISNUMBER(R29),R29,DATE(VALUE(RIGHT(R29,4)),VALUE(MID(R29,4,2)),VALUE(LEFT(R29,2))))-TODAY(),"CHECK INPUT"))</f>
        <v/>
      </c>
      <c r="T29" s="68" t="str">
        <f aca="false">IF(A29="","",IF(R29="","MISSING DATE",IF(NOT(ISNUMBER(S29)),"CHECK INPUT",IF(S29&lt;0,"OVERDUE",IF(S29&lt;=30,"DUE ≤ 30 DAYS",IF(S29&lt;=90,"DUE ≤ 90 DAYS","CURRENT"))))))</f>
        <v/>
      </c>
      <c r="U29" s="64"/>
      <c r="V29" s="62"/>
      <c r="W29" s="64"/>
      <c r="X29" s="69"/>
      <c r="Y29" s="68" t="str">
        <f aca="false">IF(A29="","",IF(U29="","",IFERROR(TEXT(IF(ISNUMBER(U29),U29,DATE(VALUE(RIGHT(U29,4)),VALUE(MID(U29,4,2)),VALUE(LEFT(U29,2)))),"mmmm yyyy"),"CHECK INPUT")))</f>
        <v/>
      </c>
      <c r="Z29" s="70"/>
      <c r="AA29" s="68" t="str">
        <f aca="true">IF(A29="","",IF(Z29="","MISSING DATE",IFERROR(IF(IF(ISNUMBER(Z29),Z29,DATE(VALUE(RIGHT(TRIM(Z29),4)),VALUE(MID(TRIM(Z29),4,2)),VALUE(LEFT(TRIM(Z29),2))))&gt;TODAY(),"CHECK INPUT",IF(TODAY()&lt;=AB29,"MINOR + MAJOR ACTIVE",IF(TODAY()&lt;=AC29,"MAJOR ACTIVE","OUTSIDE WARRANTY"))),"CHECK INPUT")))</f>
        <v/>
      </c>
      <c r="AB29" s="66" t="str">
        <f aca="false">IF(A29="","",IF(Z29="","",IFERROR(EDATE(IF(ISNUMBER(Z29),Z29,DATE(VALUE(RIGHT(TRIM(Z29),4)),VALUE(MID(TRIM(Z29),4,2)),VALUE(LEFT(TRIM(Z29),2)))),24),"CHECK INPUT")))</f>
        <v/>
      </c>
      <c r="AC29" s="66" t="str">
        <f aca="false">IF(A29="","",IF(Z29="","",IFERROR(EDATE(IF(ISNUMBER(Z29),Z29,DATE(VALUE(RIGHT(TRIM(Z29),4)),VALUE(MID(TRIM(Z29),4,2)),VALUE(LEFT(TRIM(Z29),2)))),72),"CHECK INPUT")))</f>
        <v/>
      </c>
      <c r="AD29" s="71" t="str">
        <f aca="false">IF(A29="","",IF(Z29="","Enter the confirmed OC / completion date",IF(AA29="CHECK INPUT","Check the OC / completion date entered",IF(AA29="MINOR + MAJOR ACTIVE","Arrange or confirm the defects inspection, builder notification and committee review before the two-year deadline",IF(AA29="MAJOR ACTIVE","Continue major-defect monitoring and obtain committee and legal instructions before the six-year deadline",IF(AA29="OUTSIDE WARRANTY","Confirm whether unresolved defects or alternative rights require legal advice",""))))))</f>
        <v/>
      </c>
      <c r="AE29" s="66" t="str">
        <f aca="true">IF(A29="","",IF(OR(Z29="",NOT(ISNUMBER(Z29)),Z29&gt;TODAY(),AA29="OUTSIDE WARRANTY"),"",IF(AA29="MINOR + MAJOR ACTIVE",IF(AG29&gt;365,AB29-365,IF(AG29&gt;180,AB29-180,IF(AG29&gt;90,AB29-90,IF(AG29&gt;30,AB29-30,TODAY())))),IF(AA29="MAJOR ACTIVE",IF(AI29&gt;365,AC29-365,IF(AI29&gt;180,AC29-180,IF(AI29&gt;90,AC29-90,IF(AI29&gt;30,AC29-30,TODAY())))),""))))</f>
        <v/>
      </c>
      <c r="AF29" s="69"/>
      <c r="AG29" s="1" t="str">
        <f aca="true">IF(OR(AB29="",NOT(ISNUMBER(AB29))),"",AB29-TODAY())</f>
        <v/>
      </c>
      <c r="AH29" s="1" t="str">
        <f aca="false">IF(A29="","",IF(Z29="","MISSING DATE",IF(NOT(ISNUMBER(AB29)),"CHECK INPUT",IF(AG29&lt;0,"EXPIRED",IF(AG29&lt;=30,"DUE ≤ 30 DAYS",IF(AG29&lt;=90,"DUE ≤ 90 DAYS",IF(AG29&lt;=180,"DUE ≤ 180 DAYS",IF(AG29&lt;=365,"DUE ≤ 12 MONTHS","CURRENT"))))))))</f>
        <v/>
      </c>
      <c r="AI29" s="1" t="str">
        <f aca="true">IF(OR(AC29="",NOT(ISNUMBER(AC29))),"",AC29-TODAY())</f>
        <v/>
      </c>
      <c r="AJ29" s="1" t="str">
        <f aca="false">IF(A29="","",IF(Z29="","",IF(NOT(ISNUMBER(AC29)),"CHECK INPUT",IF(AI29&lt;0,"EXPIRED",IF(AI29&lt;=30,"DUE ≤ 30 DAYS",IF(AI29&lt;=90,"DUE ≤ 90 DAYS",IF(AI29&lt;=180,"DUE ≤ 180 DAYS",IF(AI29&lt;=365,"DUE ≤ 12 MONTHS","CURRENT"))))))))</f>
        <v/>
      </c>
      <c r="AK29" s="60"/>
    </row>
    <row r="30" customFormat="false" ht="20" hidden="false" customHeight="true" outlineLevel="0" collapsed="false">
      <c r="A30" s="61"/>
      <c r="B30" s="62"/>
      <c r="C30" s="63"/>
      <c r="D30" s="64"/>
      <c r="E30" s="65"/>
      <c r="F30" s="66" t="str">
        <f aca="false">IF(A30="","",IF(OR(D30="",E30=""),"",IFERROR(EDATE(IF(ISNUMBER(D30),D30,DATE(VALUE(RIGHT(D30,4)),VALUE(MID(D30,4,2)),VALUE(LEFT(D30,2)))),E30*12),"CHECK INPUT")))</f>
        <v/>
      </c>
      <c r="G30" s="67" t="str">
        <f aca="true">IF(OR(F30="",NOT(ISNUMBER(F30))),"",F30-TODAY())</f>
        <v/>
      </c>
      <c r="H30" s="68" t="str">
        <f aca="false">IF(A30="","",IF(OR(D30="",E30=""),"MISSING DATE",IF(NOT(ISNUMBER(F30)),"CHECK INPUT",IF(G30&lt;0,"EXPIRED",IF(G30&lt;=30,"DUE ≤ 30 DAYS",IF(G30&lt;=90,"DUE ≤ 90 DAYS",IF(G30&lt;=180,"DUE ≤ 180 DAYS","CURRENT")))))))</f>
        <v/>
      </c>
      <c r="I30" s="64"/>
      <c r="J30" s="64"/>
      <c r="K30" s="67" t="str">
        <f aca="true">IF(J30="","",IFERROR(IF(ISNUMBER(J30),J30,DATE(VALUE(RIGHT(J30,4)),VALUE(MID(J30,4,2)),VALUE(LEFT(J30,2))))-TODAY(),"CHECK INPUT"))</f>
        <v/>
      </c>
      <c r="L30" s="68" t="str">
        <f aca="false">IF(A30="","",IF(J30="","MISSING DATE",IF(NOT(ISNUMBER(K30)),"CHECK INPUT",IF(K30&lt;0,"OVERDUE",IF(K30&lt;=30,"DUE ≤ 30 DAYS",IF(K30&lt;=90,"DUE ≤ 90 DAYS","CURRENT"))))))</f>
        <v/>
      </c>
      <c r="M30" s="64"/>
      <c r="N30" s="64"/>
      <c r="O30" s="67" t="str">
        <f aca="true">IF(N30="","",IFERROR(IF(ISNUMBER(N30),N30,DATE(VALUE(RIGHT(N30,4)),VALUE(MID(N30,4,2)),VALUE(LEFT(N30,2))))-TODAY(),"CHECK INPUT"))</f>
        <v/>
      </c>
      <c r="P30" s="68" t="str">
        <f aca="false">IF(A30="","",IF(N30="","MISSING DATE",IF(NOT(ISNUMBER(O30)),"CHECK INPUT",IF(O30&lt;0,"OVERDUE",IF(O30&lt;=30,"DUE ≤ 30 DAYS",IF(O30&lt;=90,"DUE ≤ 90 DAYS",IF(O30&lt;=180,"DUE ≤ 180 DAYS","CURRENT")))))))</f>
        <v/>
      </c>
      <c r="Q30" s="64"/>
      <c r="R30" s="64"/>
      <c r="S30" s="67" t="str">
        <f aca="true">IF(R30="","",IFERROR(IF(ISNUMBER(R30),R30,DATE(VALUE(RIGHT(R30,4)),VALUE(MID(R30,4,2)),VALUE(LEFT(R30,2))))-TODAY(),"CHECK INPUT"))</f>
        <v/>
      </c>
      <c r="T30" s="68" t="str">
        <f aca="false">IF(A30="","",IF(R30="","MISSING DATE",IF(NOT(ISNUMBER(S30)),"CHECK INPUT",IF(S30&lt;0,"OVERDUE",IF(S30&lt;=30,"DUE ≤ 30 DAYS",IF(S30&lt;=90,"DUE ≤ 90 DAYS","CURRENT"))))))</f>
        <v/>
      </c>
      <c r="U30" s="64"/>
      <c r="V30" s="62"/>
      <c r="W30" s="64"/>
      <c r="X30" s="69"/>
      <c r="Y30" s="68" t="str">
        <f aca="false">IF(A30="","",IF(U30="","",IFERROR(TEXT(IF(ISNUMBER(U30),U30,DATE(VALUE(RIGHT(U30,4)),VALUE(MID(U30,4,2)),VALUE(LEFT(U30,2)))),"mmmm yyyy"),"CHECK INPUT")))</f>
        <v/>
      </c>
      <c r="Z30" s="70"/>
      <c r="AA30" s="68" t="str">
        <f aca="true">IF(A30="","",IF(Z30="","MISSING DATE",IFERROR(IF(IF(ISNUMBER(Z30),Z30,DATE(VALUE(RIGHT(TRIM(Z30),4)),VALUE(MID(TRIM(Z30),4,2)),VALUE(LEFT(TRIM(Z30),2))))&gt;TODAY(),"CHECK INPUT",IF(TODAY()&lt;=AB30,"MINOR + MAJOR ACTIVE",IF(TODAY()&lt;=AC30,"MAJOR ACTIVE","OUTSIDE WARRANTY"))),"CHECK INPUT")))</f>
        <v/>
      </c>
      <c r="AB30" s="66" t="str">
        <f aca="false">IF(A30="","",IF(Z30="","",IFERROR(EDATE(IF(ISNUMBER(Z30),Z30,DATE(VALUE(RIGHT(TRIM(Z30),4)),VALUE(MID(TRIM(Z30),4,2)),VALUE(LEFT(TRIM(Z30),2)))),24),"CHECK INPUT")))</f>
        <v/>
      </c>
      <c r="AC30" s="66" t="str">
        <f aca="false">IF(A30="","",IF(Z30="","",IFERROR(EDATE(IF(ISNUMBER(Z30),Z30,DATE(VALUE(RIGHT(TRIM(Z30),4)),VALUE(MID(TRIM(Z30),4,2)),VALUE(LEFT(TRIM(Z30),2)))),72),"CHECK INPUT")))</f>
        <v/>
      </c>
      <c r="AD30" s="71" t="str">
        <f aca="false">IF(A30="","",IF(Z30="","Enter the confirmed OC / completion date",IF(AA30="CHECK INPUT","Check the OC / completion date entered",IF(AA30="MINOR + MAJOR ACTIVE","Arrange or confirm the defects inspection, builder notification and committee review before the two-year deadline",IF(AA30="MAJOR ACTIVE","Continue major-defect monitoring and obtain committee and legal instructions before the six-year deadline",IF(AA30="OUTSIDE WARRANTY","Confirm whether unresolved defects or alternative rights require legal advice",""))))))</f>
        <v/>
      </c>
      <c r="AE30" s="66" t="str">
        <f aca="true">IF(A30="","",IF(OR(Z30="",NOT(ISNUMBER(Z30)),Z30&gt;TODAY(),AA30="OUTSIDE WARRANTY"),"",IF(AA30="MINOR + MAJOR ACTIVE",IF(AG30&gt;365,AB30-365,IF(AG30&gt;180,AB30-180,IF(AG30&gt;90,AB30-90,IF(AG30&gt;30,AB30-30,TODAY())))),IF(AA30="MAJOR ACTIVE",IF(AI30&gt;365,AC30-365,IF(AI30&gt;180,AC30-180,IF(AI30&gt;90,AC30-90,IF(AI30&gt;30,AC30-30,TODAY())))),""))))</f>
        <v/>
      </c>
      <c r="AF30" s="69"/>
      <c r="AG30" s="1" t="str">
        <f aca="true">IF(OR(AB30="",NOT(ISNUMBER(AB30))),"",AB30-TODAY())</f>
        <v/>
      </c>
      <c r="AH30" s="1" t="str">
        <f aca="false">IF(A30="","",IF(Z30="","MISSING DATE",IF(NOT(ISNUMBER(AB30)),"CHECK INPUT",IF(AG30&lt;0,"EXPIRED",IF(AG30&lt;=30,"DUE ≤ 30 DAYS",IF(AG30&lt;=90,"DUE ≤ 90 DAYS",IF(AG30&lt;=180,"DUE ≤ 180 DAYS",IF(AG30&lt;=365,"DUE ≤ 12 MONTHS","CURRENT"))))))))</f>
        <v/>
      </c>
      <c r="AI30" s="1" t="str">
        <f aca="true">IF(OR(AC30="",NOT(ISNUMBER(AC30))),"",AC30-TODAY())</f>
        <v/>
      </c>
      <c r="AJ30" s="1" t="str">
        <f aca="false">IF(A30="","",IF(Z30="","",IF(NOT(ISNUMBER(AC30)),"CHECK INPUT",IF(AI30&lt;0,"EXPIRED",IF(AI30&lt;=30,"DUE ≤ 30 DAYS",IF(AI30&lt;=90,"DUE ≤ 90 DAYS",IF(AI30&lt;=180,"DUE ≤ 180 DAYS",IF(AI30&lt;=365,"DUE ≤ 12 MONTHS","CURRENT"))))))))</f>
        <v/>
      </c>
      <c r="AK30" s="60"/>
    </row>
    <row r="31" customFormat="false" ht="20" hidden="false" customHeight="true" outlineLevel="0" collapsed="false">
      <c r="A31" s="61"/>
      <c r="B31" s="62"/>
      <c r="C31" s="63"/>
      <c r="D31" s="64"/>
      <c r="E31" s="65"/>
      <c r="F31" s="66" t="str">
        <f aca="false">IF(A31="","",IF(OR(D31="",E31=""),"",IFERROR(EDATE(IF(ISNUMBER(D31),D31,DATE(VALUE(RIGHT(D31,4)),VALUE(MID(D31,4,2)),VALUE(LEFT(D31,2)))),E31*12),"CHECK INPUT")))</f>
        <v/>
      </c>
      <c r="G31" s="67" t="str">
        <f aca="true">IF(OR(F31="",NOT(ISNUMBER(F31))),"",F31-TODAY())</f>
        <v/>
      </c>
      <c r="H31" s="68" t="str">
        <f aca="false">IF(A31="","",IF(OR(D31="",E31=""),"MISSING DATE",IF(NOT(ISNUMBER(F31)),"CHECK INPUT",IF(G31&lt;0,"EXPIRED",IF(G31&lt;=30,"DUE ≤ 30 DAYS",IF(G31&lt;=90,"DUE ≤ 90 DAYS",IF(G31&lt;=180,"DUE ≤ 180 DAYS","CURRENT")))))))</f>
        <v/>
      </c>
      <c r="I31" s="64"/>
      <c r="J31" s="64"/>
      <c r="K31" s="67" t="str">
        <f aca="true">IF(J31="","",IFERROR(IF(ISNUMBER(J31),J31,DATE(VALUE(RIGHT(J31,4)),VALUE(MID(J31,4,2)),VALUE(LEFT(J31,2))))-TODAY(),"CHECK INPUT"))</f>
        <v/>
      </c>
      <c r="L31" s="68" t="str">
        <f aca="false">IF(A31="","",IF(J31="","MISSING DATE",IF(NOT(ISNUMBER(K31)),"CHECK INPUT",IF(K31&lt;0,"OVERDUE",IF(K31&lt;=30,"DUE ≤ 30 DAYS",IF(K31&lt;=90,"DUE ≤ 90 DAYS","CURRENT"))))))</f>
        <v/>
      </c>
      <c r="M31" s="64"/>
      <c r="N31" s="64"/>
      <c r="O31" s="67" t="str">
        <f aca="true">IF(N31="","",IFERROR(IF(ISNUMBER(N31),N31,DATE(VALUE(RIGHT(N31,4)),VALUE(MID(N31,4,2)),VALUE(LEFT(N31,2))))-TODAY(),"CHECK INPUT"))</f>
        <v/>
      </c>
      <c r="P31" s="68" t="str">
        <f aca="false">IF(A31="","",IF(N31="","MISSING DATE",IF(NOT(ISNUMBER(O31)),"CHECK INPUT",IF(O31&lt;0,"OVERDUE",IF(O31&lt;=30,"DUE ≤ 30 DAYS",IF(O31&lt;=90,"DUE ≤ 90 DAYS",IF(O31&lt;=180,"DUE ≤ 180 DAYS","CURRENT")))))))</f>
        <v/>
      </c>
      <c r="Q31" s="64"/>
      <c r="R31" s="64"/>
      <c r="S31" s="67" t="str">
        <f aca="true">IF(R31="","",IFERROR(IF(ISNUMBER(R31),R31,DATE(VALUE(RIGHT(R31,4)),VALUE(MID(R31,4,2)),VALUE(LEFT(R31,2))))-TODAY(),"CHECK INPUT"))</f>
        <v/>
      </c>
      <c r="T31" s="68" t="str">
        <f aca="false">IF(A31="","",IF(R31="","MISSING DATE",IF(NOT(ISNUMBER(S31)),"CHECK INPUT",IF(S31&lt;0,"OVERDUE",IF(S31&lt;=30,"DUE ≤ 30 DAYS",IF(S31&lt;=90,"DUE ≤ 90 DAYS","CURRENT"))))))</f>
        <v/>
      </c>
      <c r="U31" s="64"/>
      <c r="V31" s="62"/>
      <c r="W31" s="64"/>
      <c r="X31" s="69"/>
      <c r="Y31" s="68" t="str">
        <f aca="false">IF(A31="","",IF(U31="","",IFERROR(TEXT(IF(ISNUMBER(U31),U31,DATE(VALUE(RIGHT(U31,4)),VALUE(MID(U31,4,2)),VALUE(LEFT(U31,2)))),"mmmm yyyy"),"CHECK INPUT")))</f>
        <v/>
      </c>
      <c r="Z31" s="70"/>
      <c r="AA31" s="68" t="str">
        <f aca="true">IF(A31="","",IF(Z31="","MISSING DATE",IFERROR(IF(IF(ISNUMBER(Z31),Z31,DATE(VALUE(RIGHT(TRIM(Z31),4)),VALUE(MID(TRIM(Z31),4,2)),VALUE(LEFT(TRIM(Z31),2))))&gt;TODAY(),"CHECK INPUT",IF(TODAY()&lt;=AB31,"MINOR + MAJOR ACTIVE",IF(TODAY()&lt;=AC31,"MAJOR ACTIVE","OUTSIDE WARRANTY"))),"CHECK INPUT")))</f>
        <v/>
      </c>
      <c r="AB31" s="66" t="str">
        <f aca="false">IF(A31="","",IF(Z31="","",IFERROR(EDATE(IF(ISNUMBER(Z31),Z31,DATE(VALUE(RIGHT(TRIM(Z31),4)),VALUE(MID(TRIM(Z31),4,2)),VALUE(LEFT(TRIM(Z31),2)))),24),"CHECK INPUT")))</f>
        <v/>
      </c>
      <c r="AC31" s="66" t="str">
        <f aca="false">IF(A31="","",IF(Z31="","",IFERROR(EDATE(IF(ISNUMBER(Z31),Z31,DATE(VALUE(RIGHT(TRIM(Z31),4)),VALUE(MID(TRIM(Z31),4,2)),VALUE(LEFT(TRIM(Z31),2)))),72),"CHECK INPUT")))</f>
        <v/>
      </c>
      <c r="AD31" s="71" t="str">
        <f aca="false">IF(A31="","",IF(Z31="","Enter the confirmed OC / completion date",IF(AA31="CHECK INPUT","Check the OC / completion date entered",IF(AA31="MINOR + MAJOR ACTIVE","Arrange or confirm the defects inspection, builder notification and committee review before the two-year deadline",IF(AA31="MAJOR ACTIVE","Continue major-defect monitoring and obtain committee and legal instructions before the six-year deadline",IF(AA31="OUTSIDE WARRANTY","Confirm whether unresolved defects or alternative rights require legal advice",""))))))</f>
        <v/>
      </c>
      <c r="AE31" s="66" t="str">
        <f aca="true">IF(A31="","",IF(OR(Z31="",NOT(ISNUMBER(Z31)),Z31&gt;TODAY(),AA31="OUTSIDE WARRANTY"),"",IF(AA31="MINOR + MAJOR ACTIVE",IF(AG31&gt;365,AB31-365,IF(AG31&gt;180,AB31-180,IF(AG31&gt;90,AB31-90,IF(AG31&gt;30,AB31-30,TODAY())))),IF(AA31="MAJOR ACTIVE",IF(AI31&gt;365,AC31-365,IF(AI31&gt;180,AC31-180,IF(AI31&gt;90,AC31-90,IF(AI31&gt;30,AC31-30,TODAY())))),""))))</f>
        <v/>
      </c>
      <c r="AF31" s="69"/>
      <c r="AG31" s="1" t="str">
        <f aca="true">IF(OR(AB31="",NOT(ISNUMBER(AB31))),"",AB31-TODAY())</f>
        <v/>
      </c>
      <c r="AH31" s="1" t="str">
        <f aca="false">IF(A31="","",IF(Z31="","MISSING DATE",IF(NOT(ISNUMBER(AB31)),"CHECK INPUT",IF(AG31&lt;0,"EXPIRED",IF(AG31&lt;=30,"DUE ≤ 30 DAYS",IF(AG31&lt;=90,"DUE ≤ 90 DAYS",IF(AG31&lt;=180,"DUE ≤ 180 DAYS",IF(AG31&lt;=365,"DUE ≤ 12 MONTHS","CURRENT"))))))))</f>
        <v/>
      </c>
      <c r="AI31" s="1" t="str">
        <f aca="true">IF(OR(AC31="",NOT(ISNUMBER(AC31))),"",AC31-TODAY())</f>
        <v/>
      </c>
      <c r="AJ31" s="1" t="str">
        <f aca="false">IF(A31="","",IF(Z31="","",IF(NOT(ISNUMBER(AC31)),"CHECK INPUT",IF(AI31&lt;0,"EXPIRED",IF(AI31&lt;=30,"DUE ≤ 30 DAYS",IF(AI31&lt;=90,"DUE ≤ 90 DAYS",IF(AI31&lt;=180,"DUE ≤ 180 DAYS",IF(AI31&lt;=365,"DUE ≤ 12 MONTHS","CURRENT"))))))))</f>
        <v/>
      </c>
      <c r="AK31" s="60"/>
    </row>
    <row r="32" customFormat="false" ht="20" hidden="false" customHeight="true" outlineLevel="0" collapsed="false">
      <c r="A32" s="61"/>
      <c r="B32" s="62"/>
      <c r="C32" s="63"/>
      <c r="D32" s="64"/>
      <c r="E32" s="65"/>
      <c r="F32" s="66" t="str">
        <f aca="false">IF(A32="","",IF(OR(D32="",E32=""),"",IFERROR(EDATE(IF(ISNUMBER(D32),D32,DATE(VALUE(RIGHT(D32,4)),VALUE(MID(D32,4,2)),VALUE(LEFT(D32,2)))),E32*12),"CHECK INPUT")))</f>
        <v/>
      </c>
      <c r="G32" s="67" t="str">
        <f aca="true">IF(OR(F32="",NOT(ISNUMBER(F32))),"",F32-TODAY())</f>
        <v/>
      </c>
      <c r="H32" s="68" t="str">
        <f aca="false">IF(A32="","",IF(OR(D32="",E32=""),"MISSING DATE",IF(NOT(ISNUMBER(F32)),"CHECK INPUT",IF(G32&lt;0,"EXPIRED",IF(G32&lt;=30,"DUE ≤ 30 DAYS",IF(G32&lt;=90,"DUE ≤ 90 DAYS",IF(G32&lt;=180,"DUE ≤ 180 DAYS","CURRENT")))))))</f>
        <v/>
      </c>
      <c r="I32" s="64"/>
      <c r="J32" s="64"/>
      <c r="K32" s="67" t="str">
        <f aca="true">IF(J32="","",IFERROR(IF(ISNUMBER(J32),J32,DATE(VALUE(RIGHT(J32,4)),VALUE(MID(J32,4,2)),VALUE(LEFT(J32,2))))-TODAY(),"CHECK INPUT"))</f>
        <v/>
      </c>
      <c r="L32" s="68" t="str">
        <f aca="false">IF(A32="","",IF(J32="","MISSING DATE",IF(NOT(ISNUMBER(K32)),"CHECK INPUT",IF(K32&lt;0,"OVERDUE",IF(K32&lt;=30,"DUE ≤ 30 DAYS",IF(K32&lt;=90,"DUE ≤ 90 DAYS","CURRENT"))))))</f>
        <v/>
      </c>
      <c r="M32" s="64"/>
      <c r="N32" s="64"/>
      <c r="O32" s="67" t="str">
        <f aca="true">IF(N32="","",IFERROR(IF(ISNUMBER(N32),N32,DATE(VALUE(RIGHT(N32,4)),VALUE(MID(N32,4,2)),VALUE(LEFT(N32,2))))-TODAY(),"CHECK INPUT"))</f>
        <v/>
      </c>
      <c r="P32" s="68" t="str">
        <f aca="false">IF(A32="","",IF(N32="","MISSING DATE",IF(NOT(ISNUMBER(O32)),"CHECK INPUT",IF(O32&lt;0,"OVERDUE",IF(O32&lt;=30,"DUE ≤ 30 DAYS",IF(O32&lt;=90,"DUE ≤ 90 DAYS",IF(O32&lt;=180,"DUE ≤ 180 DAYS","CURRENT")))))))</f>
        <v/>
      </c>
      <c r="Q32" s="64"/>
      <c r="R32" s="64"/>
      <c r="S32" s="67" t="str">
        <f aca="true">IF(R32="","",IFERROR(IF(ISNUMBER(R32),R32,DATE(VALUE(RIGHT(R32,4)),VALUE(MID(R32,4,2)),VALUE(LEFT(R32,2))))-TODAY(),"CHECK INPUT"))</f>
        <v/>
      </c>
      <c r="T32" s="68" t="str">
        <f aca="false">IF(A32="","",IF(R32="","MISSING DATE",IF(NOT(ISNUMBER(S32)),"CHECK INPUT",IF(S32&lt;0,"OVERDUE",IF(S32&lt;=30,"DUE ≤ 30 DAYS",IF(S32&lt;=90,"DUE ≤ 90 DAYS","CURRENT"))))))</f>
        <v/>
      </c>
      <c r="U32" s="64"/>
      <c r="V32" s="62"/>
      <c r="W32" s="64"/>
      <c r="X32" s="69"/>
      <c r="Y32" s="68" t="str">
        <f aca="false">IF(A32="","",IF(U32="","",IFERROR(TEXT(IF(ISNUMBER(U32),U32,DATE(VALUE(RIGHT(U32,4)),VALUE(MID(U32,4,2)),VALUE(LEFT(U32,2)))),"mmmm yyyy"),"CHECK INPUT")))</f>
        <v/>
      </c>
      <c r="Z32" s="70"/>
      <c r="AA32" s="68" t="str">
        <f aca="true">IF(A32="","",IF(Z32="","MISSING DATE",IFERROR(IF(IF(ISNUMBER(Z32),Z32,DATE(VALUE(RIGHT(TRIM(Z32),4)),VALUE(MID(TRIM(Z32),4,2)),VALUE(LEFT(TRIM(Z32),2))))&gt;TODAY(),"CHECK INPUT",IF(TODAY()&lt;=AB32,"MINOR + MAJOR ACTIVE",IF(TODAY()&lt;=AC32,"MAJOR ACTIVE","OUTSIDE WARRANTY"))),"CHECK INPUT")))</f>
        <v/>
      </c>
      <c r="AB32" s="66" t="str">
        <f aca="false">IF(A32="","",IF(Z32="","",IFERROR(EDATE(IF(ISNUMBER(Z32),Z32,DATE(VALUE(RIGHT(TRIM(Z32),4)),VALUE(MID(TRIM(Z32),4,2)),VALUE(LEFT(TRIM(Z32),2)))),24),"CHECK INPUT")))</f>
        <v/>
      </c>
      <c r="AC32" s="66" t="str">
        <f aca="false">IF(A32="","",IF(Z32="","",IFERROR(EDATE(IF(ISNUMBER(Z32),Z32,DATE(VALUE(RIGHT(TRIM(Z32),4)),VALUE(MID(TRIM(Z32),4,2)),VALUE(LEFT(TRIM(Z32),2)))),72),"CHECK INPUT")))</f>
        <v/>
      </c>
      <c r="AD32" s="71" t="str">
        <f aca="false">IF(A32="","",IF(Z32="","Enter the confirmed OC / completion date",IF(AA32="CHECK INPUT","Check the OC / completion date entered",IF(AA32="MINOR + MAJOR ACTIVE","Arrange or confirm the defects inspection, builder notification and committee review before the two-year deadline",IF(AA32="MAJOR ACTIVE","Continue major-defect monitoring and obtain committee and legal instructions before the six-year deadline",IF(AA32="OUTSIDE WARRANTY","Confirm whether unresolved defects or alternative rights require legal advice",""))))))</f>
        <v/>
      </c>
      <c r="AE32" s="66" t="str">
        <f aca="true">IF(A32="","",IF(OR(Z32="",NOT(ISNUMBER(Z32)),Z32&gt;TODAY(),AA32="OUTSIDE WARRANTY"),"",IF(AA32="MINOR + MAJOR ACTIVE",IF(AG32&gt;365,AB32-365,IF(AG32&gt;180,AB32-180,IF(AG32&gt;90,AB32-90,IF(AG32&gt;30,AB32-30,TODAY())))),IF(AA32="MAJOR ACTIVE",IF(AI32&gt;365,AC32-365,IF(AI32&gt;180,AC32-180,IF(AI32&gt;90,AC32-90,IF(AI32&gt;30,AC32-30,TODAY())))),""))))</f>
        <v/>
      </c>
      <c r="AF32" s="69"/>
      <c r="AG32" s="1" t="str">
        <f aca="true">IF(OR(AB32="",NOT(ISNUMBER(AB32))),"",AB32-TODAY())</f>
        <v/>
      </c>
      <c r="AH32" s="1" t="str">
        <f aca="false">IF(A32="","",IF(Z32="","MISSING DATE",IF(NOT(ISNUMBER(AB32)),"CHECK INPUT",IF(AG32&lt;0,"EXPIRED",IF(AG32&lt;=30,"DUE ≤ 30 DAYS",IF(AG32&lt;=90,"DUE ≤ 90 DAYS",IF(AG32&lt;=180,"DUE ≤ 180 DAYS",IF(AG32&lt;=365,"DUE ≤ 12 MONTHS","CURRENT"))))))))</f>
        <v/>
      </c>
      <c r="AI32" s="1" t="str">
        <f aca="true">IF(OR(AC32="",NOT(ISNUMBER(AC32))),"",AC32-TODAY())</f>
        <v/>
      </c>
      <c r="AJ32" s="1" t="str">
        <f aca="false">IF(A32="","",IF(Z32="","",IF(NOT(ISNUMBER(AC32)),"CHECK INPUT",IF(AI32&lt;0,"EXPIRED",IF(AI32&lt;=30,"DUE ≤ 30 DAYS",IF(AI32&lt;=90,"DUE ≤ 90 DAYS",IF(AI32&lt;=180,"DUE ≤ 180 DAYS",IF(AI32&lt;=365,"DUE ≤ 12 MONTHS","CURRENT"))))))))</f>
        <v/>
      </c>
      <c r="AK32" s="60"/>
    </row>
    <row r="33" customFormat="false" ht="20" hidden="false" customHeight="true" outlineLevel="0" collapsed="false">
      <c r="A33" s="61"/>
      <c r="B33" s="62"/>
      <c r="C33" s="63"/>
      <c r="D33" s="64"/>
      <c r="E33" s="65"/>
      <c r="F33" s="66" t="str">
        <f aca="false">IF(A33="","",IF(OR(D33="",E33=""),"",IFERROR(EDATE(IF(ISNUMBER(D33),D33,DATE(VALUE(RIGHT(D33,4)),VALUE(MID(D33,4,2)),VALUE(LEFT(D33,2)))),E33*12),"CHECK INPUT")))</f>
        <v/>
      </c>
      <c r="G33" s="67" t="str">
        <f aca="true">IF(OR(F33="",NOT(ISNUMBER(F33))),"",F33-TODAY())</f>
        <v/>
      </c>
      <c r="H33" s="68" t="str">
        <f aca="false">IF(A33="","",IF(OR(D33="",E33=""),"MISSING DATE",IF(NOT(ISNUMBER(F33)),"CHECK INPUT",IF(G33&lt;0,"EXPIRED",IF(G33&lt;=30,"DUE ≤ 30 DAYS",IF(G33&lt;=90,"DUE ≤ 90 DAYS",IF(G33&lt;=180,"DUE ≤ 180 DAYS","CURRENT")))))))</f>
        <v/>
      </c>
      <c r="I33" s="64"/>
      <c r="J33" s="64"/>
      <c r="K33" s="67" t="str">
        <f aca="true">IF(J33="","",IFERROR(IF(ISNUMBER(J33),J33,DATE(VALUE(RIGHT(J33,4)),VALUE(MID(J33,4,2)),VALUE(LEFT(J33,2))))-TODAY(),"CHECK INPUT"))</f>
        <v/>
      </c>
      <c r="L33" s="68" t="str">
        <f aca="false">IF(A33="","",IF(J33="","MISSING DATE",IF(NOT(ISNUMBER(K33)),"CHECK INPUT",IF(K33&lt;0,"OVERDUE",IF(K33&lt;=30,"DUE ≤ 30 DAYS",IF(K33&lt;=90,"DUE ≤ 90 DAYS","CURRENT"))))))</f>
        <v/>
      </c>
      <c r="M33" s="64"/>
      <c r="N33" s="64"/>
      <c r="O33" s="67" t="str">
        <f aca="true">IF(N33="","",IFERROR(IF(ISNUMBER(N33),N33,DATE(VALUE(RIGHT(N33,4)),VALUE(MID(N33,4,2)),VALUE(LEFT(N33,2))))-TODAY(),"CHECK INPUT"))</f>
        <v/>
      </c>
      <c r="P33" s="68" t="str">
        <f aca="false">IF(A33="","",IF(N33="","MISSING DATE",IF(NOT(ISNUMBER(O33)),"CHECK INPUT",IF(O33&lt;0,"OVERDUE",IF(O33&lt;=30,"DUE ≤ 30 DAYS",IF(O33&lt;=90,"DUE ≤ 90 DAYS",IF(O33&lt;=180,"DUE ≤ 180 DAYS","CURRENT")))))))</f>
        <v/>
      </c>
      <c r="Q33" s="64"/>
      <c r="R33" s="64"/>
      <c r="S33" s="67" t="str">
        <f aca="true">IF(R33="","",IFERROR(IF(ISNUMBER(R33),R33,DATE(VALUE(RIGHT(R33,4)),VALUE(MID(R33,4,2)),VALUE(LEFT(R33,2))))-TODAY(),"CHECK INPUT"))</f>
        <v/>
      </c>
      <c r="T33" s="68" t="str">
        <f aca="false">IF(A33="","",IF(R33="","MISSING DATE",IF(NOT(ISNUMBER(S33)),"CHECK INPUT",IF(S33&lt;0,"OVERDUE",IF(S33&lt;=30,"DUE ≤ 30 DAYS",IF(S33&lt;=90,"DUE ≤ 90 DAYS","CURRENT"))))))</f>
        <v/>
      </c>
      <c r="U33" s="64"/>
      <c r="V33" s="62"/>
      <c r="W33" s="64"/>
      <c r="X33" s="69"/>
      <c r="Y33" s="68" t="str">
        <f aca="false">IF(A33="","",IF(U33="","",IFERROR(TEXT(IF(ISNUMBER(U33),U33,DATE(VALUE(RIGHT(U33,4)),VALUE(MID(U33,4,2)),VALUE(LEFT(U33,2)))),"mmmm yyyy"),"CHECK INPUT")))</f>
        <v/>
      </c>
      <c r="Z33" s="70"/>
      <c r="AA33" s="68" t="str">
        <f aca="true">IF(A33="","",IF(Z33="","MISSING DATE",IFERROR(IF(IF(ISNUMBER(Z33),Z33,DATE(VALUE(RIGHT(TRIM(Z33),4)),VALUE(MID(TRIM(Z33),4,2)),VALUE(LEFT(TRIM(Z33),2))))&gt;TODAY(),"CHECK INPUT",IF(TODAY()&lt;=AB33,"MINOR + MAJOR ACTIVE",IF(TODAY()&lt;=AC33,"MAJOR ACTIVE","OUTSIDE WARRANTY"))),"CHECK INPUT")))</f>
        <v/>
      </c>
      <c r="AB33" s="66" t="str">
        <f aca="false">IF(A33="","",IF(Z33="","",IFERROR(EDATE(IF(ISNUMBER(Z33),Z33,DATE(VALUE(RIGHT(TRIM(Z33),4)),VALUE(MID(TRIM(Z33),4,2)),VALUE(LEFT(TRIM(Z33),2)))),24),"CHECK INPUT")))</f>
        <v/>
      </c>
      <c r="AC33" s="66" t="str">
        <f aca="false">IF(A33="","",IF(Z33="","",IFERROR(EDATE(IF(ISNUMBER(Z33),Z33,DATE(VALUE(RIGHT(TRIM(Z33),4)),VALUE(MID(TRIM(Z33),4,2)),VALUE(LEFT(TRIM(Z33),2)))),72),"CHECK INPUT")))</f>
        <v/>
      </c>
      <c r="AD33" s="71" t="str">
        <f aca="false">IF(A33="","",IF(Z33="","Enter the confirmed OC / completion date",IF(AA33="CHECK INPUT","Check the OC / completion date entered",IF(AA33="MINOR + MAJOR ACTIVE","Arrange or confirm the defects inspection, builder notification and committee review before the two-year deadline",IF(AA33="MAJOR ACTIVE","Continue major-defect monitoring and obtain committee and legal instructions before the six-year deadline",IF(AA33="OUTSIDE WARRANTY","Confirm whether unresolved defects or alternative rights require legal advice",""))))))</f>
        <v/>
      </c>
      <c r="AE33" s="66" t="str">
        <f aca="true">IF(A33="","",IF(OR(Z33="",NOT(ISNUMBER(Z33)),Z33&gt;TODAY(),AA33="OUTSIDE WARRANTY"),"",IF(AA33="MINOR + MAJOR ACTIVE",IF(AG33&gt;365,AB33-365,IF(AG33&gt;180,AB33-180,IF(AG33&gt;90,AB33-90,IF(AG33&gt;30,AB33-30,TODAY())))),IF(AA33="MAJOR ACTIVE",IF(AI33&gt;365,AC33-365,IF(AI33&gt;180,AC33-180,IF(AI33&gt;90,AC33-90,IF(AI33&gt;30,AC33-30,TODAY())))),""))))</f>
        <v/>
      </c>
      <c r="AF33" s="69"/>
      <c r="AG33" s="1" t="str">
        <f aca="true">IF(OR(AB33="",NOT(ISNUMBER(AB33))),"",AB33-TODAY())</f>
        <v/>
      </c>
      <c r="AH33" s="1" t="str">
        <f aca="false">IF(A33="","",IF(Z33="","MISSING DATE",IF(NOT(ISNUMBER(AB33)),"CHECK INPUT",IF(AG33&lt;0,"EXPIRED",IF(AG33&lt;=30,"DUE ≤ 30 DAYS",IF(AG33&lt;=90,"DUE ≤ 90 DAYS",IF(AG33&lt;=180,"DUE ≤ 180 DAYS",IF(AG33&lt;=365,"DUE ≤ 12 MONTHS","CURRENT"))))))))</f>
        <v/>
      </c>
      <c r="AI33" s="1" t="str">
        <f aca="true">IF(OR(AC33="",NOT(ISNUMBER(AC33))),"",AC33-TODAY())</f>
        <v/>
      </c>
      <c r="AJ33" s="1" t="str">
        <f aca="false">IF(A33="","",IF(Z33="","",IF(NOT(ISNUMBER(AC33)),"CHECK INPUT",IF(AI33&lt;0,"EXPIRED",IF(AI33&lt;=30,"DUE ≤ 30 DAYS",IF(AI33&lt;=90,"DUE ≤ 90 DAYS",IF(AI33&lt;=180,"DUE ≤ 180 DAYS",IF(AI33&lt;=365,"DUE ≤ 12 MONTHS","CURRENT"))))))))</f>
        <v/>
      </c>
      <c r="AK33" s="60"/>
    </row>
    <row r="34" customFormat="false" ht="20" hidden="false" customHeight="true" outlineLevel="0" collapsed="false">
      <c r="A34" s="61"/>
      <c r="B34" s="62"/>
      <c r="C34" s="63"/>
      <c r="D34" s="64"/>
      <c r="E34" s="65"/>
      <c r="F34" s="66" t="str">
        <f aca="false">IF(A34="","",IF(OR(D34="",E34=""),"",IFERROR(EDATE(IF(ISNUMBER(D34),D34,DATE(VALUE(RIGHT(D34,4)),VALUE(MID(D34,4,2)),VALUE(LEFT(D34,2)))),E34*12),"CHECK INPUT")))</f>
        <v/>
      </c>
      <c r="G34" s="67" t="str">
        <f aca="true">IF(OR(F34="",NOT(ISNUMBER(F34))),"",F34-TODAY())</f>
        <v/>
      </c>
      <c r="H34" s="68" t="str">
        <f aca="false">IF(A34="","",IF(OR(D34="",E34=""),"MISSING DATE",IF(NOT(ISNUMBER(F34)),"CHECK INPUT",IF(G34&lt;0,"EXPIRED",IF(G34&lt;=30,"DUE ≤ 30 DAYS",IF(G34&lt;=90,"DUE ≤ 90 DAYS",IF(G34&lt;=180,"DUE ≤ 180 DAYS","CURRENT")))))))</f>
        <v/>
      </c>
      <c r="I34" s="64"/>
      <c r="J34" s="64"/>
      <c r="K34" s="67" t="str">
        <f aca="true">IF(J34="","",IFERROR(IF(ISNUMBER(J34),J34,DATE(VALUE(RIGHT(J34,4)),VALUE(MID(J34,4,2)),VALUE(LEFT(J34,2))))-TODAY(),"CHECK INPUT"))</f>
        <v/>
      </c>
      <c r="L34" s="68" t="str">
        <f aca="false">IF(A34="","",IF(J34="","MISSING DATE",IF(NOT(ISNUMBER(K34)),"CHECK INPUT",IF(K34&lt;0,"OVERDUE",IF(K34&lt;=30,"DUE ≤ 30 DAYS",IF(K34&lt;=90,"DUE ≤ 90 DAYS","CURRENT"))))))</f>
        <v/>
      </c>
      <c r="M34" s="64"/>
      <c r="N34" s="64"/>
      <c r="O34" s="67" t="str">
        <f aca="true">IF(N34="","",IFERROR(IF(ISNUMBER(N34),N34,DATE(VALUE(RIGHT(N34,4)),VALUE(MID(N34,4,2)),VALUE(LEFT(N34,2))))-TODAY(),"CHECK INPUT"))</f>
        <v/>
      </c>
      <c r="P34" s="68" t="str">
        <f aca="false">IF(A34="","",IF(N34="","MISSING DATE",IF(NOT(ISNUMBER(O34)),"CHECK INPUT",IF(O34&lt;0,"OVERDUE",IF(O34&lt;=30,"DUE ≤ 30 DAYS",IF(O34&lt;=90,"DUE ≤ 90 DAYS",IF(O34&lt;=180,"DUE ≤ 180 DAYS","CURRENT")))))))</f>
        <v/>
      </c>
      <c r="Q34" s="64"/>
      <c r="R34" s="64"/>
      <c r="S34" s="67" t="str">
        <f aca="true">IF(R34="","",IFERROR(IF(ISNUMBER(R34),R34,DATE(VALUE(RIGHT(R34,4)),VALUE(MID(R34,4,2)),VALUE(LEFT(R34,2))))-TODAY(),"CHECK INPUT"))</f>
        <v/>
      </c>
      <c r="T34" s="68" t="str">
        <f aca="false">IF(A34="","",IF(R34="","MISSING DATE",IF(NOT(ISNUMBER(S34)),"CHECK INPUT",IF(S34&lt;0,"OVERDUE",IF(S34&lt;=30,"DUE ≤ 30 DAYS",IF(S34&lt;=90,"DUE ≤ 90 DAYS","CURRENT"))))))</f>
        <v/>
      </c>
      <c r="U34" s="64"/>
      <c r="V34" s="62"/>
      <c r="W34" s="64"/>
      <c r="X34" s="69"/>
      <c r="Y34" s="68" t="str">
        <f aca="false">IF(A34="","",IF(U34="","",IFERROR(TEXT(IF(ISNUMBER(U34),U34,DATE(VALUE(RIGHT(U34,4)),VALUE(MID(U34,4,2)),VALUE(LEFT(U34,2)))),"mmmm yyyy"),"CHECK INPUT")))</f>
        <v/>
      </c>
      <c r="Z34" s="70"/>
      <c r="AA34" s="68" t="str">
        <f aca="true">IF(A34="","",IF(Z34="","MISSING DATE",IFERROR(IF(IF(ISNUMBER(Z34),Z34,DATE(VALUE(RIGHT(TRIM(Z34),4)),VALUE(MID(TRIM(Z34),4,2)),VALUE(LEFT(TRIM(Z34),2))))&gt;TODAY(),"CHECK INPUT",IF(TODAY()&lt;=AB34,"MINOR + MAJOR ACTIVE",IF(TODAY()&lt;=AC34,"MAJOR ACTIVE","OUTSIDE WARRANTY"))),"CHECK INPUT")))</f>
        <v/>
      </c>
      <c r="AB34" s="66" t="str">
        <f aca="false">IF(A34="","",IF(Z34="","",IFERROR(EDATE(IF(ISNUMBER(Z34),Z34,DATE(VALUE(RIGHT(TRIM(Z34),4)),VALUE(MID(TRIM(Z34),4,2)),VALUE(LEFT(TRIM(Z34),2)))),24),"CHECK INPUT")))</f>
        <v/>
      </c>
      <c r="AC34" s="66" t="str">
        <f aca="false">IF(A34="","",IF(Z34="","",IFERROR(EDATE(IF(ISNUMBER(Z34),Z34,DATE(VALUE(RIGHT(TRIM(Z34),4)),VALUE(MID(TRIM(Z34),4,2)),VALUE(LEFT(TRIM(Z34),2)))),72),"CHECK INPUT")))</f>
        <v/>
      </c>
      <c r="AD34" s="71" t="str">
        <f aca="false">IF(A34="","",IF(Z34="","Enter the confirmed OC / completion date",IF(AA34="CHECK INPUT","Check the OC / completion date entered",IF(AA34="MINOR + MAJOR ACTIVE","Arrange or confirm the defects inspection, builder notification and committee review before the two-year deadline",IF(AA34="MAJOR ACTIVE","Continue major-defect monitoring and obtain committee and legal instructions before the six-year deadline",IF(AA34="OUTSIDE WARRANTY","Confirm whether unresolved defects or alternative rights require legal advice",""))))))</f>
        <v/>
      </c>
      <c r="AE34" s="66" t="str">
        <f aca="true">IF(A34="","",IF(OR(Z34="",NOT(ISNUMBER(Z34)),Z34&gt;TODAY(),AA34="OUTSIDE WARRANTY"),"",IF(AA34="MINOR + MAJOR ACTIVE",IF(AG34&gt;365,AB34-365,IF(AG34&gt;180,AB34-180,IF(AG34&gt;90,AB34-90,IF(AG34&gt;30,AB34-30,TODAY())))),IF(AA34="MAJOR ACTIVE",IF(AI34&gt;365,AC34-365,IF(AI34&gt;180,AC34-180,IF(AI34&gt;90,AC34-90,IF(AI34&gt;30,AC34-30,TODAY())))),""))))</f>
        <v/>
      </c>
      <c r="AF34" s="69"/>
      <c r="AG34" s="1" t="str">
        <f aca="true">IF(OR(AB34="",NOT(ISNUMBER(AB34))),"",AB34-TODAY())</f>
        <v/>
      </c>
      <c r="AH34" s="1" t="str">
        <f aca="false">IF(A34="","",IF(Z34="","MISSING DATE",IF(NOT(ISNUMBER(AB34)),"CHECK INPUT",IF(AG34&lt;0,"EXPIRED",IF(AG34&lt;=30,"DUE ≤ 30 DAYS",IF(AG34&lt;=90,"DUE ≤ 90 DAYS",IF(AG34&lt;=180,"DUE ≤ 180 DAYS",IF(AG34&lt;=365,"DUE ≤ 12 MONTHS","CURRENT"))))))))</f>
        <v/>
      </c>
      <c r="AI34" s="1" t="str">
        <f aca="true">IF(OR(AC34="",NOT(ISNUMBER(AC34))),"",AC34-TODAY())</f>
        <v/>
      </c>
      <c r="AJ34" s="1" t="str">
        <f aca="false">IF(A34="","",IF(Z34="","",IF(NOT(ISNUMBER(AC34)),"CHECK INPUT",IF(AI34&lt;0,"EXPIRED",IF(AI34&lt;=30,"DUE ≤ 30 DAYS",IF(AI34&lt;=90,"DUE ≤ 90 DAYS",IF(AI34&lt;=180,"DUE ≤ 180 DAYS",IF(AI34&lt;=365,"DUE ≤ 12 MONTHS","CURRENT"))))))))</f>
        <v/>
      </c>
      <c r="AK34" s="60"/>
    </row>
    <row r="35" customFormat="false" ht="20" hidden="false" customHeight="true" outlineLevel="0" collapsed="false">
      <c r="A35" s="61"/>
      <c r="B35" s="62"/>
      <c r="C35" s="63"/>
      <c r="D35" s="64"/>
      <c r="E35" s="65"/>
      <c r="F35" s="66" t="str">
        <f aca="false">IF(A35="","",IF(OR(D35="",E35=""),"",IFERROR(EDATE(IF(ISNUMBER(D35),D35,DATE(VALUE(RIGHT(D35,4)),VALUE(MID(D35,4,2)),VALUE(LEFT(D35,2)))),E35*12),"CHECK INPUT")))</f>
        <v/>
      </c>
      <c r="G35" s="67" t="str">
        <f aca="true">IF(OR(F35="",NOT(ISNUMBER(F35))),"",F35-TODAY())</f>
        <v/>
      </c>
      <c r="H35" s="68" t="str">
        <f aca="false">IF(A35="","",IF(OR(D35="",E35=""),"MISSING DATE",IF(NOT(ISNUMBER(F35)),"CHECK INPUT",IF(G35&lt;0,"EXPIRED",IF(G35&lt;=30,"DUE ≤ 30 DAYS",IF(G35&lt;=90,"DUE ≤ 90 DAYS",IF(G35&lt;=180,"DUE ≤ 180 DAYS","CURRENT")))))))</f>
        <v/>
      </c>
      <c r="I35" s="64"/>
      <c r="J35" s="64"/>
      <c r="K35" s="67" t="str">
        <f aca="true">IF(J35="","",IFERROR(IF(ISNUMBER(J35),J35,DATE(VALUE(RIGHT(J35,4)),VALUE(MID(J35,4,2)),VALUE(LEFT(J35,2))))-TODAY(),"CHECK INPUT"))</f>
        <v/>
      </c>
      <c r="L35" s="68" t="str">
        <f aca="false">IF(A35="","",IF(J35="","MISSING DATE",IF(NOT(ISNUMBER(K35)),"CHECK INPUT",IF(K35&lt;0,"OVERDUE",IF(K35&lt;=30,"DUE ≤ 30 DAYS",IF(K35&lt;=90,"DUE ≤ 90 DAYS","CURRENT"))))))</f>
        <v/>
      </c>
      <c r="M35" s="64"/>
      <c r="N35" s="64"/>
      <c r="O35" s="67" t="str">
        <f aca="true">IF(N35="","",IFERROR(IF(ISNUMBER(N35),N35,DATE(VALUE(RIGHT(N35,4)),VALUE(MID(N35,4,2)),VALUE(LEFT(N35,2))))-TODAY(),"CHECK INPUT"))</f>
        <v/>
      </c>
      <c r="P35" s="68" t="str">
        <f aca="false">IF(A35="","",IF(N35="","MISSING DATE",IF(NOT(ISNUMBER(O35)),"CHECK INPUT",IF(O35&lt;0,"OVERDUE",IF(O35&lt;=30,"DUE ≤ 30 DAYS",IF(O35&lt;=90,"DUE ≤ 90 DAYS",IF(O35&lt;=180,"DUE ≤ 180 DAYS","CURRENT")))))))</f>
        <v/>
      </c>
      <c r="Q35" s="64"/>
      <c r="R35" s="64"/>
      <c r="S35" s="67" t="str">
        <f aca="true">IF(R35="","",IFERROR(IF(ISNUMBER(R35),R35,DATE(VALUE(RIGHT(R35,4)),VALUE(MID(R35,4,2)),VALUE(LEFT(R35,2))))-TODAY(),"CHECK INPUT"))</f>
        <v/>
      </c>
      <c r="T35" s="68" t="str">
        <f aca="false">IF(A35="","",IF(R35="","MISSING DATE",IF(NOT(ISNUMBER(S35)),"CHECK INPUT",IF(S35&lt;0,"OVERDUE",IF(S35&lt;=30,"DUE ≤ 30 DAYS",IF(S35&lt;=90,"DUE ≤ 90 DAYS","CURRENT"))))))</f>
        <v/>
      </c>
      <c r="U35" s="64"/>
      <c r="V35" s="62"/>
      <c r="W35" s="64"/>
      <c r="X35" s="69"/>
      <c r="Y35" s="68" t="str">
        <f aca="false">IF(A35="","",IF(U35="","",IFERROR(TEXT(IF(ISNUMBER(U35),U35,DATE(VALUE(RIGHT(U35,4)),VALUE(MID(U35,4,2)),VALUE(LEFT(U35,2)))),"mmmm yyyy"),"CHECK INPUT")))</f>
        <v/>
      </c>
      <c r="Z35" s="70"/>
      <c r="AA35" s="68" t="str">
        <f aca="true">IF(A35="","",IF(Z35="","MISSING DATE",IFERROR(IF(IF(ISNUMBER(Z35),Z35,DATE(VALUE(RIGHT(TRIM(Z35),4)),VALUE(MID(TRIM(Z35),4,2)),VALUE(LEFT(TRIM(Z35),2))))&gt;TODAY(),"CHECK INPUT",IF(TODAY()&lt;=AB35,"MINOR + MAJOR ACTIVE",IF(TODAY()&lt;=AC35,"MAJOR ACTIVE","OUTSIDE WARRANTY"))),"CHECK INPUT")))</f>
        <v/>
      </c>
      <c r="AB35" s="66" t="str">
        <f aca="false">IF(A35="","",IF(Z35="","",IFERROR(EDATE(IF(ISNUMBER(Z35),Z35,DATE(VALUE(RIGHT(TRIM(Z35),4)),VALUE(MID(TRIM(Z35),4,2)),VALUE(LEFT(TRIM(Z35),2)))),24),"CHECK INPUT")))</f>
        <v/>
      </c>
      <c r="AC35" s="66" t="str">
        <f aca="false">IF(A35="","",IF(Z35="","",IFERROR(EDATE(IF(ISNUMBER(Z35),Z35,DATE(VALUE(RIGHT(TRIM(Z35),4)),VALUE(MID(TRIM(Z35),4,2)),VALUE(LEFT(TRIM(Z35),2)))),72),"CHECK INPUT")))</f>
        <v/>
      </c>
      <c r="AD35" s="71" t="str">
        <f aca="false">IF(A35="","",IF(Z35="","Enter the confirmed OC / completion date",IF(AA35="CHECK INPUT","Check the OC / completion date entered",IF(AA35="MINOR + MAJOR ACTIVE","Arrange or confirm the defects inspection, builder notification and committee review before the two-year deadline",IF(AA35="MAJOR ACTIVE","Continue major-defect monitoring and obtain committee and legal instructions before the six-year deadline",IF(AA35="OUTSIDE WARRANTY","Confirm whether unresolved defects or alternative rights require legal advice",""))))))</f>
        <v/>
      </c>
      <c r="AE35" s="66" t="str">
        <f aca="true">IF(A35="","",IF(OR(Z35="",NOT(ISNUMBER(Z35)),Z35&gt;TODAY(),AA35="OUTSIDE WARRANTY"),"",IF(AA35="MINOR + MAJOR ACTIVE",IF(AG35&gt;365,AB35-365,IF(AG35&gt;180,AB35-180,IF(AG35&gt;90,AB35-90,IF(AG35&gt;30,AB35-30,TODAY())))),IF(AA35="MAJOR ACTIVE",IF(AI35&gt;365,AC35-365,IF(AI35&gt;180,AC35-180,IF(AI35&gt;90,AC35-90,IF(AI35&gt;30,AC35-30,TODAY())))),""))))</f>
        <v/>
      </c>
      <c r="AF35" s="69"/>
      <c r="AG35" s="1" t="str">
        <f aca="true">IF(OR(AB35="",NOT(ISNUMBER(AB35))),"",AB35-TODAY())</f>
        <v/>
      </c>
      <c r="AH35" s="1" t="str">
        <f aca="false">IF(A35="","",IF(Z35="","MISSING DATE",IF(NOT(ISNUMBER(AB35)),"CHECK INPUT",IF(AG35&lt;0,"EXPIRED",IF(AG35&lt;=30,"DUE ≤ 30 DAYS",IF(AG35&lt;=90,"DUE ≤ 90 DAYS",IF(AG35&lt;=180,"DUE ≤ 180 DAYS",IF(AG35&lt;=365,"DUE ≤ 12 MONTHS","CURRENT"))))))))</f>
        <v/>
      </c>
      <c r="AI35" s="1" t="str">
        <f aca="true">IF(OR(AC35="",NOT(ISNUMBER(AC35))),"",AC35-TODAY())</f>
        <v/>
      </c>
      <c r="AJ35" s="1" t="str">
        <f aca="false">IF(A35="","",IF(Z35="","",IF(NOT(ISNUMBER(AC35)),"CHECK INPUT",IF(AI35&lt;0,"EXPIRED",IF(AI35&lt;=30,"DUE ≤ 30 DAYS",IF(AI35&lt;=90,"DUE ≤ 90 DAYS",IF(AI35&lt;=180,"DUE ≤ 180 DAYS",IF(AI35&lt;=365,"DUE ≤ 12 MONTHS","CURRENT"))))))))</f>
        <v/>
      </c>
      <c r="AK35" s="60"/>
    </row>
    <row r="36" customFormat="false" ht="20" hidden="false" customHeight="true" outlineLevel="0" collapsed="false">
      <c r="A36" s="61"/>
      <c r="B36" s="62"/>
      <c r="C36" s="63"/>
      <c r="D36" s="64"/>
      <c r="E36" s="65"/>
      <c r="F36" s="66" t="str">
        <f aca="false">IF(A36="","",IF(OR(D36="",E36=""),"",IFERROR(EDATE(IF(ISNUMBER(D36),D36,DATE(VALUE(RIGHT(D36,4)),VALUE(MID(D36,4,2)),VALUE(LEFT(D36,2)))),E36*12),"CHECK INPUT")))</f>
        <v/>
      </c>
      <c r="G36" s="67" t="str">
        <f aca="true">IF(OR(F36="",NOT(ISNUMBER(F36))),"",F36-TODAY())</f>
        <v/>
      </c>
      <c r="H36" s="68" t="str">
        <f aca="false">IF(A36="","",IF(OR(D36="",E36=""),"MISSING DATE",IF(NOT(ISNUMBER(F36)),"CHECK INPUT",IF(G36&lt;0,"EXPIRED",IF(G36&lt;=30,"DUE ≤ 30 DAYS",IF(G36&lt;=90,"DUE ≤ 90 DAYS",IF(G36&lt;=180,"DUE ≤ 180 DAYS","CURRENT")))))))</f>
        <v/>
      </c>
      <c r="I36" s="64"/>
      <c r="J36" s="64"/>
      <c r="K36" s="67" t="str">
        <f aca="true">IF(J36="","",IFERROR(IF(ISNUMBER(J36),J36,DATE(VALUE(RIGHT(J36,4)),VALUE(MID(J36,4,2)),VALUE(LEFT(J36,2))))-TODAY(),"CHECK INPUT"))</f>
        <v/>
      </c>
      <c r="L36" s="68" t="str">
        <f aca="false">IF(A36="","",IF(J36="","MISSING DATE",IF(NOT(ISNUMBER(K36)),"CHECK INPUT",IF(K36&lt;0,"OVERDUE",IF(K36&lt;=30,"DUE ≤ 30 DAYS",IF(K36&lt;=90,"DUE ≤ 90 DAYS","CURRENT"))))))</f>
        <v/>
      </c>
      <c r="M36" s="64"/>
      <c r="N36" s="64"/>
      <c r="O36" s="67" t="str">
        <f aca="true">IF(N36="","",IFERROR(IF(ISNUMBER(N36),N36,DATE(VALUE(RIGHT(N36,4)),VALUE(MID(N36,4,2)),VALUE(LEFT(N36,2))))-TODAY(),"CHECK INPUT"))</f>
        <v/>
      </c>
      <c r="P36" s="68" t="str">
        <f aca="false">IF(A36="","",IF(N36="","MISSING DATE",IF(NOT(ISNUMBER(O36)),"CHECK INPUT",IF(O36&lt;0,"OVERDUE",IF(O36&lt;=30,"DUE ≤ 30 DAYS",IF(O36&lt;=90,"DUE ≤ 90 DAYS",IF(O36&lt;=180,"DUE ≤ 180 DAYS","CURRENT")))))))</f>
        <v/>
      </c>
      <c r="Q36" s="64"/>
      <c r="R36" s="64"/>
      <c r="S36" s="67" t="str">
        <f aca="true">IF(R36="","",IFERROR(IF(ISNUMBER(R36),R36,DATE(VALUE(RIGHT(R36,4)),VALUE(MID(R36,4,2)),VALUE(LEFT(R36,2))))-TODAY(),"CHECK INPUT"))</f>
        <v/>
      </c>
      <c r="T36" s="68" t="str">
        <f aca="false">IF(A36="","",IF(R36="","MISSING DATE",IF(NOT(ISNUMBER(S36)),"CHECK INPUT",IF(S36&lt;0,"OVERDUE",IF(S36&lt;=30,"DUE ≤ 30 DAYS",IF(S36&lt;=90,"DUE ≤ 90 DAYS","CURRENT"))))))</f>
        <v/>
      </c>
      <c r="U36" s="64"/>
      <c r="V36" s="62"/>
      <c r="W36" s="64"/>
      <c r="X36" s="69"/>
      <c r="Y36" s="68" t="str">
        <f aca="false">IF(A36="","",IF(U36="","",IFERROR(TEXT(IF(ISNUMBER(U36),U36,DATE(VALUE(RIGHT(U36,4)),VALUE(MID(U36,4,2)),VALUE(LEFT(U36,2)))),"mmmm yyyy"),"CHECK INPUT")))</f>
        <v/>
      </c>
      <c r="Z36" s="70"/>
      <c r="AA36" s="68" t="str">
        <f aca="true">IF(A36="","",IF(Z36="","MISSING DATE",IFERROR(IF(IF(ISNUMBER(Z36),Z36,DATE(VALUE(RIGHT(TRIM(Z36),4)),VALUE(MID(TRIM(Z36),4,2)),VALUE(LEFT(TRIM(Z36),2))))&gt;TODAY(),"CHECK INPUT",IF(TODAY()&lt;=AB36,"MINOR + MAJOR ACTIVE",IF(TODAY()&lt;=AC36,"MAJOR ACTIVE","OUTSIDE WARRANTY"))),"CHECK INPUT")))</f>
        <v/>
      </c>
      <c r="AB36" s="66" t="str">
        <f aca="false">IF(A36="","",IF(Z36="","",IFERROR(EDATE(IF(ISNUMBER(Z36),Z36,DATE(VALUE(RIGHT(TRIM(Z36),4)),VALUE(MID(TRIM(Z36),4,2)),VALUE(LEFT(TRIM(Z36),2)))),24),"CHECK INPUT")))</f>
        <v/>
      </c>
      <c r="AC36" s="66" t="str">
        <f aca="false">IF(A36="","",IF(Z36="","",IFERROR(EDATE(IF(ISNUMBER(Z36),Z36,DATE(VALUE(RIGHT(TRIM(Z36),4)),VALUE(MID(TRIM(Z36),4,2)),VALUE(LEFT(TRIM(Z36),2)))),72),"CHECK INPUT")))</f>
        <v/>
      </c>
      <c r="AD36" s="71" t="str">
        <f aca="false">IF(A36="","",IF(Z36="","Enter the confirmed OC / completion date",IF(AA36="CHECK INPUT","Check the OC / completion date entered",IF(AA36="MINOR + MAJOR ACTIVE","Arrange or confirm the defects inspection, builder notification and committee review before the two-year deadline",IF(AA36="MAJOR ACTIVE","Continue major-defect monitoring and obtain committee and legal instructions before the six-year deadline",IF(AA36="OUTSIDE WARRANTY","Confirm whether unresolved defects or alternative rights require legal advice",""))))))</f>
        <v/>
      </c>
      <c r="AE36" s="66" t="str">
        <f aca="true">IF(A36="","",IF(OR(Z36="",NOT(ISNUMBER(Z36)),Z36&gt;TODAY(),AA36="OUTSIDE WARRANTY"),"",IF(AA36="MINOR + MAJOR ACTIVE",IF(AG36&gt;365,AB36-365,IF(AG36&gt;180,AB36-180,IF(AG36&gt;90,AB36-90,IF(AG36&gt;30,AB36-30,TODAY())))),IF(AA36="MAJOR ACTIVE",IF(AI36&gt;365,AC36-365,IF(AI36&gt;180,AC36-180,IF(AI36&gt;90,AC36-90,IF(AI36&gt;30,AC36-30,TODAY())))),""))))</f>
        <v/>
      </c>
      <c r="AF36" s="69"/>
      <c r="AG36" s="1" t="str">
        <f aca="true">IF(OR(AB36="",NOT(ISNUMBER(AB36))),"",AB36-TODAY())</f>
        <v/>
      </c>
      <c r="AH36" s="1" t="str">
        <f aca="false">IF(A36="","",IF(Z36="","MISSING DATE",IF(NOT(ISNUMBER(AB36)),"CHECK INPUT",IF(AG36&lt;0,"EXPIRED",IF(AG36&lt;=30,"DUE ≤ 30 DAYS",IF(AG36&lt;=90,"DUE ≤ 90 DAYS",IF(AG36&lt;=180,"DUE ≤ 180 DAYS",IF(AG36&lt;=365,"DUE ≤ 12 MONTHS","CURRENT"))))))))</f>
        <v/>
      </c>
      <c r="AI36" s="1" t="str">
        <f aca="true">IF(OR(AC36="",NOT(ISNUMBER(AC36))),"",AC36-TODAY())</f>
        <v/>
      </c>
      <c r="AJ36" s="1" t="str">
        <f aca="false">IF(A36="","",IF(Z36="","",IF(NOT(ISNUMBER(AC36)),"CHECK INPUT",IF(AI36&lt;0,"EXPIRED",IF(AI36&lt;=30,"DUE ≤ 30 DAYS",IF(AI36&lt;=90,"DUE ≤ 90 DAYS",IF(AI36&lt;=180,"DUE ≤ 180 DAYS",IF(AI36&lt;=365,"DUE ≤ 12 MONTHS","CURRENT"))))))))</f>
        <v/>
      </c>
      <c r="AK36" s="60"/>
    </row>
    <row r="37" customFormat="false" ht="20" hidden="false" customHeight="true" outlineLevel="0" collapsed="false">
      <c r="A37" s="61"/>
      <c r="B37" s="62"/>
      <c r="C37" s="63"/>
      <c r="D37" s="64"/>
      <c r="E37" s="65"/>
      <c r="F37" s="66" t="str">
        <f aca="false">IF(A37="","",IF(OR(D37="",E37=""),"",IFERROR(EDATE(IF(ISNUMBER(D37),D37,DATE(VALUE(RIGHT(D37,4)),VALUE(MID(D37,4,2)),VALUE(LEFT(D37,2)))),E37*12),"CHECK INPUT")))</f>
        <v/>
      </c>
      <c r="G37" s="67" t="str">
        <f aca="true">IF(OR(F37="",NOT(ISNUMBER(F37))),"",F37-TODAY())</f>
        <v/>
      </c>
      <c r="H37" s="68" t="str">
        <f aca="false">IF(A37="","",IF(OR(D37="",E37=""),"MISSING DATE",IF(NOT(ISNUMBER(F37)),"CHECK INPUT",IF(G37&lt;0,"EXPIRED",IF(G37&lt;=30,"DUE ≤ 30 DAYS",IF(G37&lt;=90,"DUE ≤ 90 DAYS",IF(G37&lt;=180,"DUE ≤ 180 DAYS","CURRENT")))))))</f>
        <v/>
      </c>
      <c r="I37" s="64"/>
      <c r="J37" s="64"/>
      <c r="K37" s="67" t="str">
        <f aca="true">IF(J37="","",IFERROR(IF(ISNUMBER(J37),J37,DATE(VALUE(RIGHT(J37,4)),VALUE(MID(J37,4,2)),VALUE(LEFT(J37,2))))-TODAY(),"CHECK INPUT"))</f>
        <v/>
      </c>
      <c r="L37" s="68" t="str">
        <f aca="false">IF(A37="","",IF(J37="","MISSING DATE",IF(NOT(ISNUMBER(K37)),"CHECK INPUT",IF(K37&lt;0,"OVERDUE",IF(K37&lt;=30,"DUE ≤ 30 DAYS",IF(K37&lt;=90,"DUE ≤ 90 DAYS","CURRENT"))))))</f>
        <v/>
      </c>
      <c r="M37" s="64"/>
      <c r="N37" s="64"/>
      <c r="O37" s="67" t="str">
        <f aca="true">IF(N37="","",IFERROR(IF(ISNUMBER(N37),N37,DATE(VALUE(RIGHT(N37,4)),VALUE(MID(N37,4,2)),VALUE(LEFT(N37,2))))-TODAY(),"CHECK INPUT"))</f>
        <v/>
      </c>
      <c r="P37" s="68" t="str">
        <f aca="false">IF(A37="","",IF(N37="","MISSING DATE",IF(NOT(ISNUMBER(O37)),"CHECK INPUT",IF(O37&lt;0,"OVERDUE",IF(O37&lt;=30,"DUE ≤ 30 DAYS",IF(O37&lt;=90,"DUE ≤ 90 DAYS",IF(O37&lt;=180,"DUE ≤ 180 DAYS","CURRENT")))))))</f>
        <v/>
      </c>
      <c r="Q37" s="64"/>
      <c r="R37" s="64"/>
      <c r="S37" s="67" t="str">
        <f aca="true">IF(R37="","",IFERROR(IF(ISNUMBER(R37),R37,DATE(VALUE(RIGHT(R37,4)),VALUE(MID(R37,4,2)),VALUE(LEFT(R37,2))))-TODAY(),"CHECK INPUT"))</f>
        <v/>
      </c>
      <c r="T37" s="68" t="str">
        <f aca="false">IF(A37="","",IF(R37="","MISSING DATE",IF(NOT(ISNUMBER(S37)),"CHECK INPUT",IF(S37&lt;0,"OVERDUE",IF(S37&lt;=30,"DUE ≤ 30 DAYS",IF(S37&lt;=90,"DUE ≤ 90 DAYS","CURRENT"))))))</f>
        <v/>
      </c>
      <c r="U37" s="64"/>
      <c r="V37" s="62"/>
      <c r="W37" s="64"/>
      <c r="X37" s="69"/>
      <c r="Y37" s="68" t="str">
        <f aca="false">IF(A37="","",IF(U37="","",IFERROR(TEXT(IF(ISNUMBER(U37),U37,DATE(VALUE(RIGHT(U37,4)),VALUE(MID(U37,4,2)),VALUE(LEFT(U37,2)))),"mmmm yyyy"),"CHECK INPUT")))</f>
        <v/>
      </c>
      <c r="Z37" s="70"/>
      <c r="AA37" s="68" t="str">
        <f aca="true">IF(A37="","",IF(Z37="","MISSING DATE",IFERROR(IF(IF(ISNUMBER(Z37),Z37,DATE(VALUE(RIGHT(TRIM(Z37),4)),VALUE(MID(TRIM(Z37),4,2)),VALUE(LEFT(TRIM(Z37),2))))&gt;TODAY(),"CHECK INPUT",IF(TODAY()&lt;=AB37,"MINOR + MAJOR ACTIVE",IF(TODAY()&lt;=AC37,"MAJOR ACTIVE","OUTSIDE WARRANTY"))),"CHECK INPUT")))</f>
        <v/>
      </c>
      <c r="AB37" s="66" t="str">
        <f aca="false">IF(A37="","",IF(Z37="","",IFERROR(EDATE(IF(ISNUMBER(Z37),Z37,DATE(VALUE(RIGHT(TRIM(Z37),4)),VALUE(MID(TRIM(Z37),4,2)),VALUE(LEFT(TRIM(Z37),2)))),24),"CHECK INPUT")))</f>
        <v/>
      </c>
      <c r="AC37" s="66" t="str">
        <f aca="false">IF(A37="","",IF(Z37="","",IFERROR(EDATE(IF(ISNUMBER(Z37),Z37,DATE(VALUE(RIGHT(TRIM(Z37),4)),VALUE(MID(TRIM(Z37),4,2)),VALUE(LEFT(TRIM(Z37),2)))),72),"CHECK INPUT")))</f>
        <v/>
      </c>
      <c r="AD37" s="71" t="str">
        <f aca="false">IF(A37="","",IF(Z37="","Enter the confirmed OC / completion date",IF(AA37="CHECK INPUT","Check the OC / completion date entered",IF(AA37="MINOR + MAJOR ACTIVE","Arrange or confirm the defects inspection, builder notification and committee review before the two-year deadline",IF(AA37="MAJOR ACTIVE","Continue major-defect monitoring and obtain committee and legal instructions before the six-year deadline",IF(AA37="OUTSIDE WARRANTY","Confirm whether unresolved defects or alternative rights require legal advice",""))))))</f>
        <v/>
      </c>
      <c r="AE37" s="66" t="str">
        <f aca="true">IF(A37="","",IF(OR(Z37="",NOT(ISNUMBER(Z37)),Z37&gt;TODAY(),AA37="OUTSIDE WARRANTY"),"",IF(AA37="MINOR + MAJOR ACTIVE",IF(AG37&gt;365,AB37-365,IF(AG37&gt;180,AB37-180,IF(AG37&gt;90,AB37-90,IF(AG37&gt;30,AB37-30,TODAY())))),IF(AA37="MAJOR ACTIVE",IF(AI37&gt;365,AC37-365,IF(AI37&gt;180,AC37-180,IF(AI37&gt;90,AC37-90,IF(AI37&gt;30,AC37-30,TODAY())))),""))))</f>
        <v/>
      </c>
      <c r="AF37" s="69"/>
      <c r="AG37" s="1" t="str">
        <f aca="true">IF(OR(AB37="",NOT(ISNUMBER(AB37))),"",AB37-TODAY())</f>
        <v/>
      </c>
      <c r="AH37" s="1" t="str">
        <f aca="false">IF(A37="","",IF(Z37="","MISSING DATE",IF(NOT(ISNUMBER(AB37)),"CHECK INPUT",IF(AG37&lt;0,"EXPIRED",IF(AG37&lt;=30,"DUE ≤ 30 DAYS",IF(AG37&lt;=90,"DUE ≤ 90 DAYS",IF(AG37&lt;=180,"DUE ≤ 180 DAYS",IF(AG37&lt;=365,"DUE ≤ 12 MONTHS","CURRENT"))))))))</f>
        <v/>
      </c>
      <c r="AI37" s="1" t="str">
        <f aca="true">IF(OR(AC37="",NOT(ISNUMBER(AC37))),"",AC37-TODAY())</f>
        <v/>
      </c>
      <c r="AJ37" s="1" t="str">
        <f aca="false">IF(A37="","",IF(Z37="","",IF(NOT(ISNUMBER(AC37)),"CHECK INPUT",IF(AI37&lt;0,"EXPIRED",IF(AI37&lt;=30,"DUE ≤ 30 DAYS",IF(AI37&lt;=90,"DUE ≤ 90 DAYS",IF(AI37&lt;=180,"DUE ≤ 180 DAYS",IF(AI37&lt;=365,"DUE ≤ 12 MONTHS","CURRENT"))))))))</f>
        <v/>
      </c>
      <c r="AK37" s="60"/>
    </row>
    <row r="38" customFormat="false" ht="20" hidden="false" customHeight="true" outlineLevel="0" collapsed="false">
      <c r="A38" s="61"/>
      <c r="B38" s="62"/>
      <c r="C38" s="63"/>
      <c r="D38" s="64"/>
      <c r="E38" s="65"/>
      <c r="F38" s="66" t="str">
        <f aca="false">IF(A38="","",IF(OR(D38="",E38=""),"",IFERROR(EDATE(IF(ISNUMBER(D38),D38,DATE(VALUE(RIGHT(D38,4)),VALUE(MID(D38,4,2)),VALUE(LEFT(D38,2)))),E38*12),"CHECK INPUT")))</f>
        <v/>
      </c>
      <c r="G38" s="67" t="str">
        <f aca="true">IF(OR(F38="",NOT(ISNUMBER(F38))),"",F38-TODAY())</f>
        <v/>
      </c>
      <c r="H38" s="68" t="str">
        <f aca="false">IF(A38="","",IF(OR(D38="",E38=""),"MISSING DATE",IF(NOT(ISNUMBER(F38)),"CHECK INPUT",IF(G38&lt;0,"EXPIRED",IF(G38&lt;=30,"DUE ≤ 30 DAYS",IF(G38&lt;=90,"DUE ≤ 90 DAYS",IF(G38&lt;=180,"DUE ≤ 180 DAYS","CURRENT")))))))</f>
        <v/>
      </c>
      <c r="I38" s="64"/>
      <c r="J38" s="64"/>
      <c r="K38" s="67" t="str">
        <f aca="true">IF(J38="","",IFERROR(IF(ISNUMBER(J38),J38,DATE(VALUE(RIGHT(J38,4)),VALUE(MID(J38,4,2)),VALUE(LEFT(J38,2))))-TODAY(),"CHECK INPUT"))</f>
        <v/>
      </c>
      <c r="L38" s="68" t="str">
        <f aca="false">IF(A38="","",IF(J38="","MISSING DATE",IF(NOT(ISNUMBER(K38)),"CHECK INPUT",IF(K38&lt;0,"OVERDUE",IF(K38&lt;=30,"DUE ≤ 30 DAYS",IF(K38&lt;=90,"DUE ≤ 90 DAYS","CURRENT"))))))</f>
        <v/>
      </c>
      <c r="M38" s="64"/>
      <c r="N38" s="64"/>
      <c r="O38" s="67" t="str">
        <f aca="true">IF(N38="","",IFERROR(IF(ISNUMBER(N38),N38,DATE(VALUE(RIGHT(N38,4)),VALUE(MID(N38,4,2)),VALUE(LEFT(N38,2))))-TODAY(),"CHECK INPUT"))</f>
        <v/>
      </c>
      <c r="P38" s="68" t="str">
        <f aca="false">IF(A38="","",IF(N38="","MISSING DATE",IF(NOT(ISNUMBER(O38)),"CHECK INPUT",IF(O38&lt;0,"OVERDUE",IF(O38&lt;=30,"DUE ≤ 30 DAYS",IF(O38&lt;=90,"DUE ≤ 90 DAYS",IF(O38&lt;=180,"DUE ≤ 180 DAYS","CURRENT")))))))</f>
        <v/>
      </c>
      <c r="Q38" s="64"/>
      <c r="R38" s="64"/>
      <c r="S38" s="67" t="str">
        <f aca="true">IF(R38="","",IFERROR(IF(ISNUMBER(R38),R38,DATE(VALUE(RIGHT(R38,4)),VALUE(MID(R38,4,2)),VALUE(LEFT(R38,2))))-TODAY(),"CHECK INPUT"))</f>
        <v/>
      </c>
      <c r="T38" s="68" t="str">
        <f aca="false">IF(A38="","",IF(R38="","MISSING DATE",IF(NOT(ISNUMBER(S38)),"CHECK INPUT",IF(S38&lt;0,"OVERDUE",IF(S38&lt;=30,"DUE ≤ 30 DAYS",IF(S38&lt;=90,"DUE ≤ 90 DAYS","CURRENT"))))))</f>
        <v/>
      </c>
      <c r="U38" s="64"/>
      <c r="V38" s="62"/>
      <c r="W38" s="64"/>
      <c r="X38" s="69"/>
      <c r="Y38" s="68" t="str">
        <f aca="false">IF(A38="","",IF(U38="","",IFERROR(TEXT(IF(ISNUMBER(U38),U38,DATE(VALUE(RIGHT(U38,4)),VALUE(MID(U38,4,2)),VALUE(LEFT(U38,2)))),"mmmm yyyy"),"CHECK INPUT")))</f>
        <v/>
      </c>
      <c r="Z38" s="70"/>
      <c r="AA38" s="68" t="str">
        <f aca="true">IF(A38="","",IF(Z38="","MISSING DATE",IFERROR(IF(IF(ISNUMBER(Z38),Z38,DATE(VALUE(RIGHT(TRIM(Z38),4)),VALUE(MID(TRIM(Z38),4,2)),VALUE(LEFT(TRIM(Z38),2))))&gt;TODAY(),"CHECK INPUT",IF(TODAY()&lt;=AB38,"MINOR + MAJOR ACTIVE",IF(TODAY()&lt;=AC38,"MAJOR ACTIVE","OUTSIDE WARRANTY"))),"CHECK INPUT")))</f>
        <v/>
      </c>
      <c r="AB38" s="66" t="str">
        <f aca="false">IF(A38="","",IF(Z38="","",IFERROR(EDATE(IF(ISNUMBER(Z38),Z38,DATE(VALUE(RIGHT(TRIM(Z38),4)),VALUE(MID(TRIM(Z38),4,2)),VALUE(LEFT(TRIM(Z38),2)))),24),"CHECK INPUT")))</f>
        <v/>
      </c>
      <c r="AC38" s="66" t="str">
        <f aca="false">IF(A38="","",IF(Z38="","",IFERROR(EDATE(IF(ISNUMBER(Z38),Z38,DATE(VALUE(RIGHT(TRIM(Z38),4)),VALUE(MID(TRIM(Z38),4,2)),VALUE(LEFT(TRIM(Z38),2)))),72),"CHECK INPUT")))</f>
        <v/>
      </c>
      <c r="AD38" s="71" t="str">
        <f aca="false">IF(A38="","",IF(Z38="","Enter the confirmed OC / completion date",IF(AA38="CHECK INPUT","Check the OC / completion date entered",IF(AA38="MINOR + MAJOR ACTIVE","Arrange or confirm the defects inspection, builder notification and committee review before the two-year deadline",IF(AA38="MAJOR ACTIVE","Continue major-defect monitoring and obtain committee and legal instructions before the six-year deadline",IF(AA38="OUTSIDE WARRANTY","Confirm whether unresolved defects or alternative rights require legal advice",""))))))</f>
        <v/>
      </c>
      <c r="AE38" s="66" t="str">
        <f aca="true">IF(A38="","",IF(OR(Z38="",NOT(ISNUMBER(Z38)),Z38&gt;TODAY(),AA38="OUTSIDE WARRANTY"),"",IF(AA38="MINOR + MAJOR ACTIVE",IF(AG38&gt;365,AB38-365,IF(AG38&gt;180,AB38-180,IF(AG38&gt;90,AB38-90,IF(AG38&gt;30,AB38-30,TODAY())))),IF(AA38="MAJOR ACTIVE",IF(AI38&gt;365,AC38-365,IF(AI38&gt;180,AC38-180,IF(AI38&gt;90,AC38-90,IF(AI38&gt;30,AC38-30,TODAY())))),""))))</f>
        <v/>
      </c>
      <c r="AF38" s="69"/>
      <c r="AG38" s="1" t="str">
        <f aca="true">IF(OR(AB38="",NOT(ISNUMBER(AB38))),"",AB38-TODAY())</f>
        <v/>
      </c>
      <c r="AH38" s="1" t="str">
        <f aca="false">IF(A38="","",IF(Z38="","MISSING DATE",IF(NOT(ISNUMBER(AB38)),"CHECK INPUT",IF(AG38&lt;0,"EXPIRED",IF(AG38&lt;=30,"DUE ≤ 30 DAYS",IF(AG38&lt;=90,"DUE ≤ 90 DAYS",IF(AG38&lt;=180,"DUE ≤ 180 DAYS",IF(AG38&lt;=365,"DUE ≤ 12 MONTHS","CURRENT"))))))))</f>
        <v/>
      </c>
      <c r="AI38" s="1" t="str">
        <f aca="true">IF(OR(AC38="",NOT(ISNUMBER(AC38))),"",AC38-TODAY())</f>
        <v/>
      </c>
      <c r="AJ38" s="1" t="str">
        <f aca="false">IF(A38="","",IF(Z38="","",IF(NOT(ISNUMBER(AC38)),"CHECK INPUT",IF(AI38&lt;0,"EXPIRED",IF(AI38&lt;=30,"DUE ≤ 30 DAYS",IF(AI38&lt;=90,"DUE ≤ 90 DAYS",IF(AI38&lt;=180,"DUE ≤ 180 DAYS",IF(AI38&lt;=365,"DUE ≤ 12 MONTHS","CURRENT"))))))))</f>
        <v/>
      </c>
      <c r="AK38" s="60"/>
    </row>
    <row r="39" customFormat="false" ht="20" hidden="false" customHeight="true" outlineLevel="0" collapsed="false">
      <c r="A39" s="61"/>
      <c r="B39" s="62"/>
      <c r="C39" s="63"/>
      <c r="D39" s="64"/>
      <c r="E39" s="65"/>
      <c r="F39" s="66" t="str">
        <f aca="false">IF(A39="","",IF(OR(D39="",E39=""),"",IFERROR(EDATE(IF(ISNUMBER(D39),D39,DATE(VALUE(RIGHT(D39,4)),VALUE(MID(D39,4,2)),VALUE(LEFT(D39,2)))),E39*12),"CHECK INPUT")))</f>
        <v/>
      </c>
      <c r="G39" s="67" t="str">
        <f aca="true">IF(OR(F39="",NOT(ISNUMBER(F39))),"",F39-TODAY())</f>
        <v/>
      </c>
      <c r="H39" s="68" t="str">
        <f aca="false">IF(A39="","",IF(OR(D39="",E39=""),"MISSING DATE",IF(NOT(ISNUMBER(F39)),"CHECK INPUT",IF(G39&lt;0,"EXPIRED",IF(G39&lt;=30,"DUE ≤ 30 DAYS",IF(G39&lt;=90,"DUE ≤ 90 DAYS",IF(G39&lt;=180,"DUE ≤ 180 DAYS","CURRENT")))))))</f>
        <v/>
      </c>
      <c r="I39" s="64"/>
      <c r="J39" s="64"/>
      <c r="K39" s="67" t="str">
        <f aca="true">IF(J39="","",IFERROR(IF(ISNUMBER(J39),J39,DATE(VALUE(RIGHT(J39,4)),VALUE(MID(J39,4,2)),VALUE(LEFT(J39,2))))-TODAY(),"CHECK INPUT"))</f>
        <v/>
      </c>
      <c r="L39" s="68" t="str">
        <f aca="false">IF(A39="","",IF(J39="","MISSING DATE",IF(NOT(ISNUMBER(K39)),"CHECK INPUT",IF(K39&lt;0,"OVERDUE",IF(K39&lt;=30,"DUE ≤ 30 DAYS",IF(K39&lt;=90,"DUE ≤ 90 DAYS","CURRENT"))))))</f>
        <v/>
      </c>
      <c r="M39" s="64"/>
      <c r="N39" s="64"/>
      <c r="O39" s="67" t="str">
        <f aca="true">IF(N39="","",IFERROR(IF(ISNUMBER(N39),N39,DATE(VALUE(RIGHT(N39,4)),VALUE(MID(N39,4,2)),VALUE(LEFT(N39,2))))-TODAY(),"CHECK INPUT"))</f>
        <v/>
      </c>
      <c r="P39" s="68" t="str">
        <f aca="false">IF(A39="","",IF(N39="","MISSING DATE",IF(NOT(ISNUMBER(O39)),"CHECK INPUT",IF(O39&lt;0,"OVERDUE",IF(O39&lt;=30,"DUE ≤ 30 DAYS",IF(O39&lt;=90,"DUE ≤ 90 DAYS",IF(O39&lt;=180,"DUE ≤ 180 DAYS","CURRENT")))))))</f>
        <v/>
      </c>
      <c r="Q39" s="64"/>
      <c r="R39" s="64"/>
      <c r="S39" s="67" t="str">
        <f aca="true">IF(R39="","",IFERROR(IF(ISNUMBER(R39),R39,DATE(VALUE(RIGHT(R39,4)),VALUE(MID(R39,4,2)),VALUE(LEFT(R39,2))))-TODAY(),"CHECK INPUT"))</f>
        <v/>
      </c>
      <c r="T39" s="68" t="str">
        <f aca="false">IF(A39="","",IF(R39="","MISSING DATE",IF(NOT(ISNUMBER(S39)),"CHECK INPUT",IF(S39&lt;0,"OVERDUE",IF(S39&lt;=30,"DUE ≤ 30 DAYS",IF(S39&lt;=90,"DUE ≤ 90 DAYS","CURRENT"))))))</f>
        <v/>
      </c>
      <c r="U39" s="64"/>
      <c r="V39" s="62"/>
      <c r="W39" s="64"/>
      <c r="X39" s="69"/>
      <c r="Y39" s="68" t="str">
        <f aca="false">IF(A39="","",IF(U39="","",IFERROR(TEXT(IF(ISNUMBER(U39),U39,DATE(VALUE(RIGHT(U39,4)),VALUE(MID(U39,4,2)),VALUE(LEFT(U39,2)))),"mmmm yyyy"),"CHECK INPUT")))</f>
        <v/>
      </c>
      <c r="Z39" s="70"/>
      <c r="AA39" s="68" t="str">
        <f aca="true">IF(A39="","",IF(Z39="","MISSING DATE",IFERROR(IF(IF(ISNUMBER(Z39),Z39,DATE(VALUE(RIGHT(TRIM(Z39),4)),VALUE(MID(TRIM(Z39),4,2)),VALUE(LEFT(TRIM(Z39),2))))&gt;TODAY(),"CHECK INPUT",IF(TODAY()&lt;=AB39,"MINOR + MAJOR ACTIVE",IF(TODAY()&lt;=AC39,"MAJOR ACTIVE","OUTSIDE WARRANTY"))),"CHECK INPUT")))</f>
        <v/>
      </c>
      <c r="AB39" s="66" t="str">
        <f aca="false">IF(A39="","",IF(Z39="","",IFERROR(EDATE(IF(ISNUMBER(Z39),Z39,DATE(VALUE(RIGHT(TRIM(Z39),4)),VALUE(MID(TRIM(Z39),4,2)),VALUE(LEFT(TRIM(Z39),2)))),24),"CHECK INPUT")))</f>
        <v/>
      </c>
      <c r="AC39" s="66" t="str">
        <f aca="false">IF(A39="","",IF(Z39="","",IFERROR(EDATE(IF(ISNUMBER(Z39),Z39,DATE(VALUE(RIGHT(TRIM(Z39),4)),VALUE(MID(TRIM(Z39),4,2)),VALUE(LEFT(TRIM(Z39),2)))),72),"CHECK INPUT")))</f>
        <v/>
      </c>
      <c r="AD39" s="71" t="str">
        <f aca="false">IF(A39="","",IF(Z39="","Enter the confirmed OC / completion date",IF(AA39="CHECK INPUT","Check the OC / completion date entered",IF(AA39="MINOR + MAJOR ACTIVE","Arrange or confirm the defects inspection, builder notification and committee review before the two-year deadline",IF(AA39="MAJOR ACTIVE","Continue major-defect monitoring and obtain committee and legal instructions before the six-year deadline",IF(AA39="OUTSIDE WARRANTY","Confirm whether unresolved defects or alternative rights require legal advice",""))))))</f>
        <v/>
      </c>
      <c r="AE39" s="66" t="str">
        <f aca="true">IF(A39="","",IF(OR(Z39="",NOT(ISNUMBER(Z39)),Z39&gt;TODAY(),AA39="OUTSIDE WARRANTY"),"",IF(AA39="MINOR + MAJOR ACTIVE",IF(AG39&gt;365,AB39-365,IF(AG39&gt;180,AB39-180,IF(AG39&gt;90,AB39-90,IF(AG39&gt;30,AB39-30,TODAY())))),IF(AA39="MAJOR ACTIVE",IF(AI39&gt;365,AC39-365,IF(AI39&gt;180,AC39-180,IF(AI39&gt;90,AC39-90,IF(AI39&gt;30,AC39-30,TODAY())))),""))))</f>
        <v/>
      </c>
      <c r="AF39" s="69"/>
      <c r="AG39" s="1" t="str">
        <f aca="true">IF(OR(AB39="",NOT(ISNUMBER(AB39))),"",AB39-TODAY())</f>
        <v/>
      </c>
      <c r="AH39" s="1" t="str">
        <f aca="false">IF(A39="","",IF(Z39="","MISSING DATE",IF(NOT(ISNUMBER(AB39)),"CHECK INPUT",IF(AG39&lt;0,"EXPIRED",IF(AG39&lt;=30,"DUE ≤ 30 DAYS",IF(AG39&lt;=90,"DUE ≤ 90 DAYS",IF(AG39&lt;=180,"DUE ≤ 180 DAYS",IF(AG39&lt;=365,"DUE ≤ 12 MONTHS","CURRENT"))))))))</f>
        <v/>
      </c>
      <c r="AI39" s="1" t="str">
        <f aca="true">IF(OR(AC39="",NOT(ISNUMBER(AC39))),"",AC39-TODAY())</f>
        <v/>
      </c>
      <c r="AJ39" s="1" t="str">
        <f aca="false">IF(A39="","",IF(Z39="","",IF(NOT(ISNUMBER(AC39)),"CHECK INPUT",IF(AI39&lt;0,"EXPIRED",IF(AI39&lt;=30,"DUE ≤ 30 DAYS",IF(AI39&lt;=90,"DUE ≤ 90 DAYS",IF(AI39&lt;=180,"DUE ≤ 180 DAYS",IF(AI39&lt;=365,"DUE ≤ 12 MONTHS","CURRENT"))))))))</f>
        <v/>
      </c>
      <c r="AK39" s="60"/>
    </row>
    <row r="40" customFormat="false" ht="20" hidden="false" customHeight="true" outlineLevel="0" collapsed="false">
      <c r="A40" s="61"/>
      <c r="B40" s="62"/>
      <c r="C40" s="63"/>
      <c r="D40" s="64"/>
      <c r="E40" s="65"/>
      <c r="F40" s="66" t="str">
        <f aca="false">IF(A40="","",IF(OR(D40="",E40=""),"",IFERROR(EDATE(IF(ISNUMBER(D40),D40,DATE(VALUE(RIGHT(D40,4)),VALUE(MID(D40,4,2)),VALUE(LEFT(D40,2)))),E40*12),"CHECK INPUT")))</f>
        <v/>
      </c>
      <c r="G40" s="67" t="str">
        <f aca="true">IF(OR(F40="",NOT(ISNUMBER(F40))),"",F40-TODAY())</f>
        <v/>
      </c>
      <c r="H40" s="68" t="str">
        <f aca="false">IF(A40="","",IF(OR(D40="",E40=""),"MISSING DATE",IF(NOT(ISNUMBER(F40)),"CHECK INPUT",IF(G40&lt;0,"EXPIRED",IF(G40&lt;=30,"DUE ≤ 30 DAYS",IF(G40&lt;=90,"DUE ≤ 90 DAYS",IF(G40&lt;=180,"DUE ≤ 180 DAYS","CURRENT")))))))</f>
        <v/>
      </c>
      <c r="I40" s="64"/>
      <c r="J40" s="64"/>
      <c r="K40" s="67" t="str">
        <f aca="true">IF(J40="","",IFERROR(IF(ISNUMBER(J40),J40,DATE(VALUE(RIGHT(J40,4)),VALUE(MID(J40,4,2)),VALUE(LEFT(J40,2))))-TODAY(),"CHECK INPUT"))</f>
        <v/>
      </c>
      <c r="L40" s="68" t="str">
        <f aca="false">IF(A40="","",IF(J40="","MISSING DATE",IF(NOT(ISNUMBER(K40)),"CHECK INPUT",IF(K40&lt;0,"OVERDUE",IF(K40&lt;=30,"DUE ≤ 30 DAYS",IF(K40&lt;=90,"DUE ≤ 90 DAYS","CURRENT"))))))</f>
        <v/>
      </c>
      <c r="M40" s="64"/>
      <c r="N40" s="64"/>
      <c r="O40" s="67" t="str">
        <f aca="true">IF(N40="","",IFERROR(IF(ISNUMBER(N40),N40,DATE(VALUE(RIGHT(N40,4)),VALUE(MID(N40,4,2)),VALUE(LEFT(N40,2))))-TODAY(),"CHECK INPUT"))</f>
        <v/>
      </c>
      <c r="P40" s="68" t="str">
        <f aca="false">IF(A40="","",IF(N40="","MISSING DATE",IF(NOT(ISNUMBER(O40)),"CHECK INPUT",IF(O40&lt;0,"OVERDUE",IF(O40&lt;=30,"DUE ≤ 30 DAYS",IF(O40&lt;=90,"DUE ≤ 90 DAYS",IF(O40&lt;=180,"DUE ≤ 180 DAYS","CURRENT")))))))</f>
        <v/>
      </c>
      <c r="Q40" s="64"/>
      <c r="R40" s="64"/>
      <c r="S40" s="67" t="str">
        <f aca="true">IF(R40="","",IFERROR(IF(ISNUMBER(R40),R40,DATE(VALUE(RIGHT(R40,4)),VALUE(MID(R40,4,2)),VALUE(LEFT(R40,2))))-TODAY(),"CHECK INPUT"))</f>
        <v/>
      </c>
      <c r="T40" s="68" t="str">
        <f aca="false">IF(A40="","",IF(R40="","MISSING DATE",IF(NOT(ISNUMBER(S40)),"CHECK INPUT",IF(S40&lt;0,"OVERDUE",IF(S40&lt;=30,"DUE ≤ 30 DAYS",IF(S40&lt;=90,"DUE ≤ 90 DAYS","CURRENT"))))))</f>
        <v/>
      </c>
      <c r="U40" s="64"/>
      <c r="V40" s="62"/>
      <c r="W40" s="64"/>
      <c r="X40" s="69"/>
      <c r="Y40" s="68" t="str">
        <f aca="false">IF(A40="","",IF(U40="","",IFERROR(TEXT(IF(ISNUMBER(U40),U40,DATE(VALUE(RIGHT(U40,4)),VALUE(MID(U40,4,2)),VALUE(LEFT(U40,2)))),"mmmm yyyy"),"CHECK INPUT")))</f>
        <v/>
      </c>
      <c r="Z40" s="70"/>
      <c r="AA40" s="68" t="str">
        <f aca="true">IF(A40="","",IF(Z40="","MISSING DATE",IFERROR(IF(IF(ISNUMBER(Z40),Z40,DATE(VALUE(RIGHT(TRIM(Z40),4)),VALUE(MID(TRIM(Z40),4,2)),VALUE(LEFT(TRIM(Z40),2))))&gt;TODAY(),"CHECK INPUT",IF(TODAY()&lt;=AB40,"MINOR + MAJOR ACTIVE",IF(TODAY()&lt;=AC40,"MAJOR ACTIVE","OUTSIDE WARRANTY"))),"CHECK INPUT")))</f>
        <v/>
      </c>
      <c r="AB40" s="66" t="str">
        <f aca="false">IF(A40="","",IF(Z40="","",IFERROR(EDATE(IF(ISNUMBER(Z40),Z40,DATE(VALUE(RIGHT(TRIM(Z40),4)),VALUE(MID(TRIM(Z40),4,2)),VALUE(LEFT(TRIM(Z40),2)))),24),"CHECK INPUT")))</f>
        <v/>
      </c>
      <c r="AC40" s="66" t="str">
        <f aca="false">IF(A40="","",IF(Z40="","",IFERROR(EDATE(IF(ISNUMBER(Z40),Z40,DATE(VALUE(RIGHT(TRIM(Z40),4)),VALUE(MID(TRIM(Z40),4,2)),VALUE(LEFT(TRIM(Z40),2)))),72),"CHECK INPUT")))</f>
        <v/>
      </c>
      <c r="AD40" s="71" t="str">
        <f aca="false">IF(A40="","",IF(Z40="","Enter the confirmed OC / completion date",IF(AA40="CHECK INPUT","Check the OC / completion date entered",IF(AA40="MINOR + MAJOR ACTIVE","Arrange or confirm the defects inspection, builder notification and committee review before the two-year deadline",IF(AA40="MAJOR ACTIVE","Continue major-defect monitoring and obtain committee and legal instructions before the six-year deadline",IF(AA40="OUTSIDE WARRANTY","Confirm whether unresolved defects or alternative rights require legal advice",""))))))</f>
        <v/>
      </c>
      <c r="AE40" s="66" t="str">
        <f aca="true">IF(A40="","",IF(OR(Z40="",NOT(ISNUMBER(Z40)),Z40&gt;TODAY(),AA40="OUTSIDE WARRANTY"),"",IF(AA40="MINOR + MAJOR ACTIVE",IF(AG40&gt;365,AB40-365,IF(AG40&gt;180,AB40-180,IF(AG40&gt;90,AB40-90,IF(AG40&gt;30,AB40-30,TODAY())))),IF(AA40="MAJOR ACTIVE",IF(AI40&gt;365,AC40-365,IF(AI40&gt;180,AC40-180,IF(AI40&gt;90,AC40-90,IF(AI40&gt;30,AC40-30,TODAY())))),""))))</f>
        <v/>
      </c>
      <c r="AF40" s="69"/>
      <c r="AG40" s="1" t="str">
        <f aca="true">IF(OR(AB40="",NOT(ISNUMBER(AB40))),"",AB40-TODAY())</f>
        <v/>
      </c>
      <c r="AH40" s="1" t="str">
        <f aca="false">IF(A40="","",IF(Z40="","MISSING DATE",IF(NOT(ISNUMBER(AB40)),"CHECK INPUT",IF(AG40&lt;0,"EXPIRED",IF(AG40&lt;=30,"DUE ≤ 30 DAYS",IF(AG40&lt;=90,"DUE ≤ 90 DAYS",IF(AG40&lt;=180,"DUE ≤ 180 DAYS",IF(AG40&lt;=365,"DUE ≤ 12 MONTHS","CURRENT"))))))))</f>
        <v/>
      </c>
      <c r="AI40" s="1" t="str">
        <f aca="true">IF(OR(AC40="",NOT(ISNUMBER(AC40))),"",AC40-TODAY())</f>
        <v/>
      </c>
      <c r="AJ40" s="1" t="str">
        <f aca="false">IF(A40="","",IF(Z40="","",IF(NOT(ISNUMBER(AC40)),"CHECK INPUT",IF(AI40&lt;0,"EXPIRED",IF(AI40&lt;=30,"DUE ≤ 30 DAYS",IF(AI40&lt;=90,"DUE ≤ 90 DAYS",IF(AI40&lt;=180,"DUE ≤ 180 DAYS",IF(AI40&lt;=365,"DUE ≤ 12 MONTHS","CURRENT"))))))))</f>
        <v/>
      </c>
      <c r="AK40" s="60"/>
    </row>
    <row r="41" customFormat="false" ht="20" hidden="false" customHeight="true" outlineLevel="0" collapsed="false">
      <c r="A41" s="61"/>
      <c r="B41" s="62"/>
      <c r="C41" s="63"/>
      <c r="D41" s="64"/>
      <c r="E41" s="65"/>
      <c r="F41" s="66" t="str">
        <f aca="false">IF(A41="","",IF(OR(D41="",E41=""),"",IFERROR(EDATE(IF(ISNUMBER(D41),D41,DATE(VALUE(RIGHT(D41,4)),VALUE(MID(D41,4,2)),VALUE(LEFT(D41,2)))),E41*12),"CHECK INPUT")))</f>
        <v/>
      </c>
      <c r="G41" s="67" t="str">
        <f aca="true">IF(OR(F41="",NOT(ISNUMBER(F41))),"",F41-TODAY())</f>
        <v/>
      </c>
      <c r="H41" s="68" t="str">
        <f aca="false">IF(A41="","",IF(OR(D41="",E41=""),"MISSING DATE",IF(NOT(ISNUMBER(F41)),"CHECK INPUT",IF(G41&lt;0,"EXPIRED",IF(G41&lt;=30,"DUE ≤ 30 DAYS",IF(G41&lt;=90,"DUE ≤ 90 DAYS",IF(G41&lt;=180,"DUE ≤ 180 DAYS","CURRENT")))))))</f>
        <v/>
      </c>
      <c r="I41" s="64"/>
      <c r="J41" s="64"/>
      <c r="K41" s="67" t="str">
        <f aca="true">IF(J41="","",IFERROR(IF(ISNUMBER(J41),J41,DATE(VALUE(RIGHT(J41,4)),VALUE(MID(J41,4,2)),VALUE(LEFT(J41,2))))-TODAY(),"CHECK INPUT"))</f>
        <v/>
      </c>
      <c r="L41" s="68" t="str">
        <f aca="false">IF(A41="","",IF(J41="","MISSING DATE",IF(NOT(ISNUMBER(K41)),"CHECK INPUT",IF(K41&lt;0,"OVERDUE",IF(K41&lt;=30,"DUE ≤ 30 DAYS",IF(K41&lt;=90,"DUE ≤ 90 DAYS","CURRENT"))))))</f>
        <v/>
      </c>
      <c r="M41" s="64"/>
      <c r="N41" s="64"/>
      <c r="O41" s="67" t="str">
        <f aca="true">IF(N41="","",IFERROR(IF(ISNUMBER(N41),N41,DATE(VALUE(RIGHT(N41,4)),VALUE(MID(N41,4,2)),VALUE(LEFT(N41,2))))-TODAY(),"CHECK INPUT"))</f>
        <v/>
      </c>
      <c r="P41" s="68" t="str">
        <f aca="false">IF(A41="","",IF(N41="","MISSING DATE",IF(NOT(ISNUMBER(O41)),"CHECK INPUT",IF(O41&lt;0,"OVERDUE",IF(O41&lt;=30,"DUE ≤ 30 DAYS",IF(O41&lt;=90,"DUE ≤ 90 DAYS",IF(O41&lt;=180,"DUE ≤ 180 DAYS","CURRENT")))))))</f>
        <v/>
      </c>
      <c r="Q41" s="64"/>
      <c r="R41" s="64"/>
      <c r="S41" s="67" t="str">
        <f aca="true">IF(R41="","",IFERROR(IF(ISNUMBER(R41),R41,DATE(VALUE(RIGHT(R41,4)),VALUE(MID(R41,4,2)),VALUE(LEFT(R41,2))))-TODAY(),"CHECK INPUT"))</f>
        <v/>
      </c>
      <c r="T41" s="68" t="str">
        <f aca="false">IF(A41="","",IF(R41="","MISSING DATE",IF(NOT(ISNUMBER(S41)),"CHECK INPUT",IF(S41&lt;0,"OVERDUE",IF(S41&lt;=30,"DUE ≤ 30 DAYS",IF(S41&lt;=90,"DUE ≤ 90 DAYS","CURRENT"))))))</f>
        <v/>
      </c>
      <c r="U41" s="64"/>
      <c r="V41" s="62"/>
      <c r="W41" s="64"/>
      <c r="X41" s="69"/>
      <c r="Y41" s="68" t="str">
        <f aca="false">IF(A41="","",IF(U41="","",IFERROR(TEXT(IF(ISNUMBER(U41),U41,DATE(VALUE(RIGHT(U41,4)),VALUE(MID(U41,4,2)),VALUE(LEFT(U41,2)))),"mmmm yyyy"),"CHECK INPUT")))</f>
        <v/>
      </c>
      <c r="Z41" s="70"/>
      <c r="AA41" s="68" t="str">
        <f aca="true">IF(A41="","",IF(Z41="","MISSING DATE",IFERROR(IF(IF(ISNUMBER(Z41),Z41,DATE(VALUE(RIGHT(TRIM(Z41),4)),VALUE(MID(TRIM(Z41),4,2)),VALUE(LEFT(TRIM(Z41),2))))&gt;TODAY(),"CHECK INPUT",IF(TODAY()&lt;=AB41,"MINOR + MAJOR ACTIVE",IF(TODAY()&lt;=AC41,"MAJOR ACTIVE","OUTSIDE WARRANTY"))),"CHECK INPUT")))</f>
        <v/>
      </c>
      <c r="AB41" s="66" t="str">
        <f aca="false">IF(A41="","",IF(Z41="","",IFERROR(EDATE(IF(ISNUMBER(Z41),Z41,DATE(VALUE(RIGHT(TRIM(Z41),4)),VALUE(MID(TRIM(Z41),4,2)),VALUE(LEFT(TRIM(Z41),2)))),24),"CHECK INPUT")))</f>
        <v/>
      </c>
      <c r="AC41" s="66" t="str">
        <f aca="false">IF(A41="","",IF(Z41="","",IFERROR(EDATE(IF(ISNUMBER(Z41),Z41,DATE(VALUE(RIGHT(TRIM(Z41),4)),VALUE(MID(TRIM(Z41),4,2)),VALUE(LEFT(TRIM(Z41),2)))),72),"CHECK INPUT")))</f>
        <v/>
      </c>
      <c r="AD41" s="71" t="str">
        <f aca="false">IF(A41="","",IF(Z41="","Enter the confirmed OC / completion date",IF(AA41="CHECK INPUT","Check the OC / completion date entered",IF(AA41="MINOR + MAJOR ACTIVE","Arrange or confirm the defects inspection, builder notification and committee review before the two-year deadline",IF(AA41="MAJOR ACTIVE","Continue major-defect monitoring and obtain committee and legal instructions before the six-year deadline",IF(AA41="OUTSIDE WARRANTY","Confirm whether unresolved defects or alternative rights require legal advice",""))))))</f>
        <v/>
      </c>
      <c r="AE41" s="66" t="str">
        <f aca="true">IF(A41="","",IF(OR(Z41="",NOT(ISNUMBER(Z41)),Z41&gt;TODAY(),AA41="OUTSIDE WARRANTY"),"",IF(AA41="MINOR + MAJOR ACTIVE",IF(AG41&gt;365,AB41-365,IF(AG41&gt;180,AB41-180,IF(AG41&gt;90,AB41-90,IF(AG41&gt;30,AB41-30,TODAY())))),IF(AA41="MAJOR ACTIVE",IF(AI41&gt;365,AC41-365,IF(AI41&gt;180,AC41-180,IF(AI41&gt;90,AC41-90,IF(AI41&gt;30,AC41-30,TODAY())))),""))))</f>
        <v/>
      </c>
      <c r="AF41" s="69"/>
      <c r="AG41" s="1" t="str">
        <f aca="true">IF(OR(AB41="",NOT(ISNUMBER(AB41))),"",AB41-TODAY())</f>
        <v/>
      </c>
      <c r="AH41" s="1" t="str">
        <f aca="false">IF(A41="","",IF(Z41="","MISSING DATE",IF(NOT(ISNUMBER(AB41)),"CHECK INPUT",IF(AG41&lt;0,"EXPIRED",IF(AG41&lt;=30,"DUE ≤ 30 DAYS",IF(AG41&lt;=90,"DUE ≤ 90 DAYS",IF(AG41&lt;=180,"DUE ≤ 180 DAYS",IF(AG41&lt;=365,"DUE ≤ 12 MONTHS","CURRENT"))))))))</f>
        <v/>
      </c>
      <c r="AI41" s="1" t="str">
        <f aca="true">IF(OR(AC41="",NOT(ISNUMBER(AC41))),"",AC41-TODAY())</f>
        <v/>
      </c>
      <c r="AJ41" s="1" t="str">
        <f aca="false">IF(A41="","",IF(Z41="","",IF(NOT(ISNUMBER(AC41)),"CHECK INPUT",IF(AI41&lt;0,"EXPIRED",IF(AI41&lt;=30,"DUE ≤ 30 DAYS",IF(AI41&lt;=90,"DUE ≤ 90 DAYS",IF(AI41&lt;=180,"DUE ≤ 180 DAYS",IF(AI41&lt;=365,"DUE ≤ 12 MONTHS","CURRENT"))))))))</f>
        <v/>
      </c>
      <c r="AK41" s="60"/>
    </row>
    <row r="42" customFormat="false" ht="20" hidden="false" customHeight="true" outlineLevel="0" collapsed="false">
      <c r="A42" s="61"/>
      <c r="B42" s="62"/>
      <c r="C42" s="63"/>
      <c r="D42" s="64"/>
      <c r="E42" s="65"/>
      <c r="F42" s="66" t="str">
        <f aca="false">IF(A42="","",IF(OR(D42="",E42=""),"",IFERROR(EDATE(IF(ISNUMBER(D42),D42,DATE(VALUE(RIGHT(D42,4)),VALUE(MID(D42,4,2)),VALUE(LEFT(D42,2)))),E42*12),"CHECK INPUT")))</f>
        <v/>
      </c>
      <c r="G42" s="67" t="str">
        <f aca="true">IF(OR(F42="",NOT(ISNUMBER(F42))),"",F42-TODAY())</f>
        <v/>
      </c>
      <c r="H42" s="68" t="str">
        <f aca="false">IF(A42="","",IF(OR(D42="",E42=""),"MISSING DATE",IF(NOT(ISNUMBER(F42)),"CHECK INPUT",IF(G42&lt;0,"EXPIRED",IF(G42&lt;=30,"DUE ≤ 30 DAYS",IF(G42&lt;=90,"DUE ≤ 90 DAYS",IF(G42&lt;=180,"DUE ≤ 180 DAYS","CURRENT")))))))</f>
        <v/>
      </c>
      <c r="I42" s="64"/>
      <c r="J42" s="64"/>
      <c r="K42" s="67" t="str">
        <f aca="true">IF(J42="","",IFERROR(IF(ISNUMBER(J42),J42,DATE(VALUE(RIGHT(J42,4)),VALUE(MID(J42,4,2)),VALUE(LEFT(J42,2))))-TODAY(),"CHECK INPUT"))</f>
        <v/>
      </c>
      <c r="L42" s="68" t="str">
        <f aca="false">IF(A42="","",IF(J42="","MISSING DATE",IF(NOT(ISNUMBER(K42)),"CHECK INPUT",IF(K42&lt;0,"OVERDUE",IF(K42&lt;=30,"DUE ≤ 30 DAYS",IF(K42&lt;=90,"DUE ≤ 90 DAYS","CURRENT"))))))</f>
        <v/>
      </c>
      <c r="M42" s="64"/>
      <c r="N42" s="64"/>
      <c r="O42" s="67" t="str">
        <f aca="true">IF(N42="","",IFERROR(IF(ISNUMBER(N42),N42,DATE(VALUE(RIGHT(N42,4)),VALUE(MID(N42,4,2)),VALUE(LEFT(N42,2))))-TODAY(),"CHECK INPUT"))</f>
        <v/>
      </c>
      <c r="P42" s="68" t="str">
        <f aca="false">IF(A42="","",IF(N42="","MISSING DATE",IF(NOT(ISNUMBER(O42)),"CHECK INPUT",IF(O42&lt;0,"OVERDUE",IF(O42&lt;=30,"DUE ≤ 30 DAYS",IF(O42&lt;=90,"DUE ≤ 90 DAYS",IF(O42&lt;=180,"DUE ≤ 180 DAYS","CURRENT")))))))</f>
        <v/>
      </c>
      <c r="Q42" s="64"/>
      <c r="R42" s="64"/>
      <c r="S42" s="67" t="str">
        <f aca="true">IF(R42="","",IFERROR(IF(ISNUMBER(R42),R42,DATE(VALUE(RIGHT(R42,4)),VALUE(MID(R42,4,2)),VALUE(LEFT(R42,2))))-TODAY(),"CHECK INPUT"))</f>
        <v/>
      </c>
      <c r="T42" s="68" t="str">
        <f aca="false">IF(A42="","",IF(R42="","MISSING DATE",IF(NOT(ISNUMBER(S42)),"CHECK INPUT",IF(S42&lt;0,"OVERDUE",IF(S42&lt;=30,"DUE ≤ 30 DAYS",IF(S42&lt;=90,"DUE ≤ 90 DAYS","CURRENT"))))))</f>
        <v/>
      </c>
      <c r="U42" s="64"/>
      <c r="V42" s="62"/>
      <c r="W42" s="64"/>
      <c r="X42" s="69"/>
      <c r="Y42" s="68" t="str">
        <f aca="false">IF(A42="","",IF(U42="","",IFERROR(TEXT(IF(ISNUMBER(U42),U42,DATE(VALUE(RIGHT(U42,4)),VALUE(MID(U42,4,2)),VALUE(LEFT(U42,2)))),"mmmm yyyy"),"CHECK INPUT")))</f>
        <v/>
      </c>
      <c r="Z42" s="70"/>
      <c r="AA42" s="68" t="str">
        <f aca="true">IF(A42="","",IF(Z42="","MISSING DATE",IFERROR(IF(IF(ISNUMBER(Z42),Z42,DATE(VALUE(RIGHT(TRIM(Z42),4)),VALUE(MID(TRIM(Z42),4,2)),VALUE(LEFT(TRIM(Z42),2))))&gt;TODAY(),"CHECK INPUT",IF(TODAY()&lt;=AB42,"MINOR + MAJOR ACTIVE",IF(TODAY()&lt;=AC42,"MAJOR ACTIVE","OUTSIDE WARRANTY"))),"CHECK INPUT")))</f>
        <v/>
      </c>
      <c r="AB42" s="66" t="str">
        <f aca="false">IF(A42="","",IF(Z42="","",IFERROR(EDATE(IF(ISNUMBER(Z42),Z42,DATE(VALUE(RIGHT(TRIM(Z42),4)),VALUE(MID(TRIM(Z42),4,2)),VALUE(LEFT(TRIM(Z42),2)))),24),"CHECK INPUT")))</f>
        <v/>
      </c>
      <c r="AC42" s="66" t="str">
        <f aca="false">IF(A42="","",IF(Z42="","",IFERROR(EDATE(IF(ISNUMBER(Z42),Z42,DATE(VALUE(RIGHT(TRIM(Z42),4)),VALUE(MID(TRIM(Z42),4,2)),VALUE(LEFT(TRIM(Z42),2)))),72),"CHECK INPUT")))</f>
        <v/>
      </c>
      <c r="AD42" s="71" t="str">
        <f aca="false">IF(A42="","",IF(Z42="","Enter the confirmed OC / completion date",IF(AA42="CHECK INPUT","Check the OC / completion date entered",IF(AA42="MINOR + MAJOR ACTIVE","Arrange or confirm the defects inspection, builder notification and committee review before the two-year deadline",IF(AA42="MAJOR ACTIVE","Continue major-defect monitoring and obtain committee and legal instructions before the six-year deadline",IF(AA42="OUTSIDE WARRANTY","Confirm whether unresolved defects or alternative rights require legal advice",""))))))</f>
        <v/>
      </c>
      <c r="AE42" s="66" t="str">
        <f aca="true">IF(A42="","",IF(OR(Z42="",NOT(ISNUMBER(Z42)),Z42&gt;TODAY(),AA42="OUTSIDE WARRANTY"),"",IF(AA42="MINOR + MAJOR ACTIVE",IF(AG42&gt;365,AB42-365,IF(AG42&gt;180,AB42-180,IF(AG42&gt;90,AB42-90,IF(AG42&gt;30,AB42-30,TODAY())))),IF(AA42="MAJOR ACTIVE",IF(AI42&gt;365,AC42-365,IF(AI42&gt;180,AC42-180,IF(AI42&gt;90,AC42-90,IF(AI42&gt;30,AC42-30,TODAY())))),""))))</f>
        <v/>
      </c>
      <c r="AF42" s="69"/>
      <c r="AG42" s="1" t="str">
        <f aca="true">IF(OR(AB42="",NOT(ISNUMBER(AB42))),"",AB42-TODAY())</f>
        <v/>
      </c>
      <c r="AH42" s="1" t="str">
        <f aca="false">IF(A42="","",IF(Z42="","MISSING DATE",IF(NOT(ISNUMBER(AB42)),"CHECK INPUT",IF(AG42&lt;0,"EXPIRED",IF(AG42&lt;=30,"DUE ≤ 30 DAYS",IF(AG42&lt;=90,"DUE ≤ 90 DAYS",IF(AG42&lt;=180,"DUE ≤ 180 DAYS",IF(AG42&lt;=365,"DUE ≤ 12 MONTHS","CURRENT"))))))))</f>
        <v/>
      </c>
      <c r="AI42" s="1" t="str">
        <f aca="true">IF(OR(AC42="",NOT(ISNUMBER(AC42))),"",AC42-TODAY())</f>
        <v/>
      </c>
      <c r="AJ42" s="1" t="str">
        <f aca="false">IF(A42="","",IF(Z42="","",IF(NOT(ISNUMBER(AC42)),"CHECK INPUT",IF(AI42&lt;0,"EXPIRED",IF(AI42&lt;=30,"DUE ≤ 30 DAYS",IF(AI42&lt;=90,"DUE ≤ 90 DAYS",IF(AI42&lt;=180,"DUE ≤ 180 DAYS",IF(AI42&lt;=365,"DUE ≤ 12 MONTHS","CURRENT"))))))))</f>
        <v/>
      </c>
      <c r="AK42" s="60"/>
    </row>
    <row r="43" customFormat="false" ht="20" hidden="false" customHeight="true" outlineLevel="0" collapsed="false">
      <c r="A43" s="61"/>
      <c r="B43" s="62"/>
      <c r="C43" s="63"/>
      <c r="D43" s="64"/>
      <c r="E43" s="65"/>
      <c r="F43" s="66" t="str">
        <f aca="false">IF(A43="","",IF(OR(D43="",E43=""),"",IFERROR(EDATE(IF(ISNUMBER(D43),D43,DATE(VALUE(RIGHT(D43,4)),VALUE(MID(D43,4,2)),VALUE(LEFT(D43,2)))),E43*12),"CHECK INPUT")))</f>
        <v/>
      </c>
      <c r="G43" s="67" t="str">
        <f aca="true">IF(OR(F43="",NOT(ISNUMBER(F43))),"",F43-TODAY())</f>
        <v/>
      </c>
      <c r="H43" s="68" t="str">
        <f aca="false">IF(A43="","",IF(OR(D43="",E43=""),"MISSING DATE",IF(NOT(ISNUMBER(F43)),"CHECK INPUT",IF(G43&lt;0,"EXPIRED",IF(G43&lt;=30,"DUE ≤ 30 DAYS",IF(G43&lt;=90,"DUE ≤ 90 DAYS",IF(G43&lt;=180,"DUE ≤ 180 DAYS","CURRENT")))))))</f>
        <v/>
      </c>
      <c r="I43" s="64"/>
      <c r="J43" s="64"/>
      <c r="K43" s="67" t="str">
        <f aca="true">IF(J43="","",IFERROR(IF(ISNUMBER(J43),J43,DATE(VALUE(RIGHT(J43,4)),VALUE(MID(J43,4,2)),VALUE(LEFT(J43,2))))-TODAY(),"CHECK INPUT"))</f>
        <v/>
      </c>
      <c r="L43" s="68" t="str">
        <f aca="false">IF(A43="","",IF(J43="","MISSING DATE",IF(NOT(ISNUMBER(K43)),"CHECK INPUT",IF(K43&lt;0,"OVERDUE",IF(K43&lt;=30,"DUE ≤ 30 DAYS",IF(K43&lt;=90,"DUE ≤ 90 DAYS","CURRENT"))))))</f>
        <v/>
      </c>
      <c r="M43" s="64"/>
      <c r="N43" s="64"/>
      <c r="O43" s="67" t="str">
        <f aca="true">IF(N43="","",IFERROR(IF(ISNUMBER(N43),N43,DATE(VALUE(RIGHT(N43,4)),VALUE(MID(N43,4,2)),VALUE(LEFT(N43,2))))-TODAY(),"CHECK INPUT"))</f>
        <v/>
      </c>
      <c r="P43" s="68" t="str">
        <f aca="false">IF(A43="","",IF(N43="","MISSING DATE",IF(NOT(ISNUMBER(O43)),"CHECK INPUT",IF(O43&lt;0,"OVERDUE",IF(O43&lt;=30,"DUE ≤ 30 DAYS",IF(O43&lt;=90,"DUE ≤ 90 DAYS",IF(O43&lt;=180,"DUE ≤ 180 DAYS","CURRENT")))))))</f>
        <v/>
      </c>
      <c r="Q43" s="64"/>
      <c r="R43" s="64"/>
      <c r="S43" s="67" t="str">
        <f aca="true">IF(R43="","",IFERROR(IF(ISNUMBER(R43),R43,DATE(VALUE(RIGHT(R43,4)),VALUE(MID(R43,4,2)),VALUE(LEFT(R43,2))))-TODAY(),"CHECK INPUT"))</f>
        <v/>
      </c>
      <c r="T43" s="68" t="str">
        <f aca="false">IF(A43="","",IF(R43="","MISSING DATE",IF(NOT(ISNUMBER(S43)),"CHECK INPUT",IF(S43&lt;0,"OVERDUE",IF(S43&lt;=30,"DUE ≤ 30 DAYS",IF(S43&lt;=90,"DUE ≤ 90 DAYS","CURRENT"))))))</f>
        <v/>
      </c>
      <c r="U43" s="64"/>
      <c r="V43" s="62"/>
      <c r="W43" s="64"/>
      <c r="X43" s="69"/>
      <c r="Y43" s="68" t="str">
        <f aca="false">IF(A43="","",IF(U43="","",IFERROR(TEXT(IF(ISNUMBER(U43),U43,DATE(VALUE(RIGHT(U43,4)),VALUE(MID(U43,4,2)),VALUE(LEFT(U43,2)))),"mmmm yyyy"),"CHECK INPUT")))</f>
        <v/>
      </c>
      <c r="Z43" s="70"/>
      <c r="AA43" s="68" t="str">
        <f aca="true">IF(A43="","",IF(Z43="","MISSING DATE",IFERROR(IF(IF(ISNUMBER(Z43),Z43,DATE(VALUE(RIGHT(TRIM(Z43),4)),VALUE(MID(TRIM(Z43),4,2)),VALUE(LEFT(TRIM(Z43),2))))&gt;TODAY(),"CHECK INPUT",IF(TODAY()&lt;=AB43,"MINOR + MAJOR ACTIVE",IF(TODAY()&lt;=AC43,"MAJOR ACTIVE","OUTSIDE WARRANTY"))),"CHECK INPUT")))</f>
        <v/>
      </c>
      <c r="AB43" s="66" t="str">
        <f aca="false">IF(A43="","",IF(Z43="","",IFERROR(EDATE(IF(ISNUMBER(Z43),Z43,DATE(VALUE(RIGHT(TRIM(Z43),4)),VALUE(MID(TRIM(Z43),4,2)),VALUE(LEFT(TRIM(Z43),2)))),24),"CHECK INPUT")))</f>
        <v/>
      </c>
      <c r="AC43" s="66" t="str">
        <f aca="false">IF(A43="","",IF(Z43="","",IFERROR(EDATE(IF(ISNUMBER(Z43),Z43,DATE(VALUE(RIGHT(TRIM(Z43),4)),VALUE(MID(TRIM(Z43),4,2)),VALUE(LEFT(TRIM(Z43),2)))),72),"CHECK INPUT")))</f>
        <v/>
      </c>
      <c r="AD43" s="71" t="str">
        <f aca="false">IF(A43="","",IF(Z43="","Enter the confirmed OC / completion date",IF(AA43="CHECK INPUT","Check the OC / completion date entered",IF(AA43="MINOR + MAJOR ACTIVE","Arrange or confirm the defects inspection, builder notification and committee review before the two-year deadline",IF(AA43="MAJOR ACTIVE","Continue major-defect monitoring and obtain committee and legal instructions before the six-year deadline",IF(AA43="OUTSIDE WARRANTY","Confirm whether unresolved defects or alternative rights require legal advice",""))))))</f>
        <v/>
      </c>
      <c r="AE43" s="66" t="str">
        <f aca="true">IF(A43="","",IF(OR(Z43="",NOT(ISNUMBER(Z43)),Z43&gt;TODAY(),AA43="OUTSIDE WARRANTY"),"",IF(AA43="MINOR + MAJOR ACTIVE",IF(AG43&gt;365,AB43-365,IF(AG43&gt;180,AB43-180,IF(AG43&gt;90,AB43-90,IF(AG43&gt;30,AB43-30,TODAY())))),IF(AA43="MAJOR ACTIVE",IF(AI43&gt;365,AC43-365,IF(AI43&gt;180,AC43-180,IF(AI43&gt;90,AC43-90,IF(AI43&gt;30,AC43-30,TODAY())))),""))))</f>
        <v/>
      </c>
      <c r="AF43" s="69"/>
      <c r="AG43" s="1" t="str">
        <f aca="true">IF(OR(AB43="",NOT(ISNUMBER(AB43))),"",AB43-TODAY())</f>
        <v/>
      </c>
      <c r="AH43" s="1" t="str">
        <f aca="false">IF(A43="","",IF(Z43="","MISSING DATE",IF(NOT(ISNUMBER(AB43)),"CHECK INPUT",IF(AG43&lt;0,"EXPIRED",IF(AG43&lt;=30,"DUE ≤ 30 DAYS",IF(AG43&lt;=90,"DUE ≤ 90 DAYS",IF(AG43&lt;=180,"DUE ≤ 180 DAYS",IF(AG43&lt;=365,"DUE ≤ 12 MONTHS","CURRENT"))))))))</f>
        <v/>
      </c>
      <c r="AI43" s="1" t="str">
        <f aca="true">IF(OR(AC43="",NOT(ISNUMBER(AC43))),"",AC43-TODAY())</f>
        <v/>
      </c>
      <c r="AJ43" s="1" t="str">
        <f aca="false">IF(A43="","",IF(Z43="","",IF(NOT(ISNUMBER(AC43)),"CHECK INPUT",IF(AI43&lt;0,"EXPIRED",IF(AI43&lt;=30,"DUE ≤ 30 DAYS",IF(AI43&lt;=90,"DUE ≤ 90 DAYS",IF(AI43&lt;=180,"DUE ≤ 180 DAYS",IF(AI43&lt;=365,"DUE ≤ 12 MONTHS","CURRENT"))))))))</f>
        <v/>
      </c>
      <c r="AK43" s="60"/>
    </row>
    <row r="44" customFormat="false" ht="20" hidden="false" customHeight="true" outlineLevel="0" collapsed="false">
      <c r="A44" s="61"/>
      <c r="B44" s="62"/>
      <c r="C44" s="63"/>
      <c r="D44" s="64"/>
      <c r="E44" s="65"/>
      <c r="F44" s="66" t="str">
        <f aca="false">IF(A44="","",IF(OR(D44="",E44=""),"",IFERROR(EDATE(IF(ISNUMBER(D44),D44,DATE(VALUE(RIGHT(D44,4)),VALUE(MID(D44,4,2)),VALUE(LEFT(D44,2)))),E44*12),"CHECK INPUT")))</f>
        <v/>
      </c>
      <c r="G44" s="67" t="str">
        <f aca="true">IF(OR(F44="",NOT(ISNUMBER(F44))),"",F44-TODAY())</f>
        <v/>
      </c>
      <c r="H44" s="68" t="str">
        <f aca="false">IF(A44="","",IF(OR(D44="",E44=""),"MISSING DATE",IF(NOT(ISNUMBER(F44)),"CHECK INPUT",IF(G44&lt;0,"EXPIRED",IF(G44&lt;=30,"DUE ≤ 30 DAYS",IF(G44&lt;=90,"DUE ≤ 90 DAYS",IF(G44&lt;=180,"DUE ≤ 180 DAYS","CURRENT")))))))</f>
        <v/>
      </c>
      <c r="I44" s="64"/>
      <c r="J44" s="64"/>
      <c r="K44" s="67" t="str">
        <f aca="true">IF(J44="","",IFERROR(IF(ISNUMBER(J44),J44,DATE(VALUE(RIGHT(J44,4)),VALUE(MID(J44,4,2)),VALUE(LEFT(J44,2))))-TODAY(),"CHECK INPUT"))</f>
        <v/>
      </c>
      <c r="L44" s="68" t="str">
        <f aca="false">IF(A44="","",IF(J44="","MISSING DATE",IF(NOT(ISNUMBER(K44)),"CHECK INPUT",IF(K44&lt;0,"OVERDUE",IF(K44&lt;=30,"DUE ≤ 30 DAYS",IF(K44&lt;=90,"DUE ≤ 90 DAYS","CURRENT"))))))</f>
        <v/>
      </c>
      <c r="M44" s="64"/>
      <c r="N44" s="64"/>
      <c r="O44" s="67" t="str">
        <f aca="true">IF(N44="","",IFERROR(IF(ISNUMBER(N44),N44,DATE(VALUE(RIGHT(N44,4)),VALUE(MID(N44,4,2)),VALUE(LEFT(N44,2))))-TODAY(),"CHECK INPUT"))</f>
        <v/>
      </c>
      <c r="P44" s="68" t="str">
        <f aca="false">IF(A44="","",IF(N44="","MISSING DATE",IF(NOT(ISNUMBER(O44)),"CHECK INPUT",IF(O44&lt;0,"OVERDUE",IF(O44&lt;=30,"DUE ≤ 30 DAYS",IF(O44&lt;=90,"DUE ≤ 90 DAYS",IF(O44&lt;=180,"DUE ≤ 180 DAYS","CURRENT")))))))</f>
        <v/>
      </c>
      <c r="Q44" s="64"/>
      <c r="R44" s="64"/>
      <c r="S44" s="67" t="str">
        <f aca="true">IF(R44="","",IFERROR(IF(ISNUMBER(R44),R44,DATE(VALUE(RIGHT(R44,4)),VALUE(MID(R44,4,2)),VALUE(LEFT(R44,2))))-TODAY(),"CHECK INPUT"))</f>
        <v/>
      </c>
      <c r="T44" s="68" t="str">
        <f aca="false">IF(A44="","",IF(R44="","MISSING DATE",IF(NOT(ISNUMBER(S44)),"CHECK INPUT",IF(S44&lt;0,"OVERDUE",IF(S44&lt;=30,"DUE ≤ 30 DAYS",IF(S44&lt;=90,"DUE ≤ 90 DAYS","CURRENT"))))))</f>
        <v/>
      </c>
      <c r="U44" s="64"/>
      <c r="V44" s="62"/>
      <c r="W44" s="64"/>
      <c r="X44" s="69"/>
      <c r="Y44" s="68" t="str">
        <f aca="false">IF(A44="","",IF(U44="","",IFERROR(TEXT(IF(ISNUMBER(U44),U44,DATE(VALUE(RIGHT(U44,4)),VALUE(MID(U44,4,2)),VALUE(LEFT(U44,2)))),"mmmm yyyy"),"CHECK INPUT")))</f>
        <v/>
      </c>
      <c r="Z44" s="70"/>
      <c r="AA44" s="68" t="str">
        <f aca="true">IF(A44="","",IF(Z44="","MISSING DATE",IFERROR(IF(IF(ISNUMBER(Z44),Z44,DATE(VALUE(RIGHT(TRIM(Z44),4)),VALUE(MID(TRIM(Z44),4,2)),VALUE(LEFT(TRIM(Z44),2))))&gt;TODAY(),"CHECK INPUT",IF(TODAY()&lt;=AB44,"MINOR + MAJOR ACTIVE",IF(TODAY()&lt;=AC44,"MAJOR ACTIVE","OUTSIDE WARRANTY"))),"CHECK INPUT")))</f>
        <v/>
      </c>
      <c r="AB44" s="66" t="str">
        <f aca="false">IF(A44="","",IF(Z44="","",IFERROR(EDATE(IF(ISNUMBER(Z44),Z44,DATE(VALUE(RIGHT(TRIM(Z44),4)),VALUE(MID(TRIM(Z44),4,2)),VALUE(LEFT(TRIM(Z44),2)))),24),"CHECK INPUT")))</f>
        <v/>
      </c>
      <c r="AC44" s="66" t="str">
        <f aca="false">IF(A44="","",IF(Z44="","",IFERROR(EDATE(IF(ISNUMBER(Z44),Z44,DATE(VALUE(RIGHT(TRIM(Z44),4)),VALUE(MID(TRIM(Z44),4,2)),VALUE(LEFT(TRIM(Z44),2)))),72),"CHECK INPUT")))</f>
        <v/>
      </c>
      <c r="AD44" s="71" t="str">
        <f aca="false">IF(A44="","",IF(Z44="","Enter the confirmed OC / completion date",IF(AA44="CHECK INPUT","Check the OC / completion date entered",IF(AA44="MINOR + MAJOR ACTIVE","Arrange or confirm the defects inspection, builder notification and committee review before the two-year deadline",IF(AA44="MAJOR ACTIVE","Continue major-defect monitoring and obtain committee and legal instructions before the six-year deadline",IF(AA44="OUTSIDE WARRANTY","Confirm whether unresolved defects or alternative rights require legal advice",""))))))</f>
        <v/>
      </c>
      <c r="AE44" s="66" t="str">
        <f aca="true">IF(A44="","",IF(OR(Z44="",NOT(ISNUMBER(Z44)),Z44&gt;TODAY(),AA44="OUTSIDE WARRANTY"),"",IF(AA44="MINOR + MAJOR ACTIVE",IF(AG44&gt;365,AB44-365,IF(AG44&gt;180,AB44-180,IF(AG44&gt;90,AB44-90,IF(AG44&gt;30,AB44-30,TODAY())))),IF(AA44="MAJOR ACTIVE",IF(AI44&gt;365,AC44-365,IF(AI44&gt;180,AC44-180,IF(AI44&gt;90,AC44-90,IF(AI44&gt;30,AC44-30,TODAY())))),""))))</f>
        <v/>
      </c>
      <c r="AF44" s="69"/>
      <c r="AG44" s="1" t="str">
        <f aca="true">IF(OR(AB44="",NOT(ISNUMBER(AB44))),"",AB44-TODAY())</f>
        <v/>
      </c>
      <c r="AH44" s="1" t="str">
        <f aca="false">IF(A44="","",IF(Z44="","MISSING DATE",IF(NOT(ISNUMBER(AB44)),"CHECK INPUT",IF(AG44&lt;0,"EXPIRED",IF(AG44&lt;=30,"DUE ≤ 30 DAYS",IF(AG44&lt;=90,"DUE ≤ 90 DAYS",IF(AG44&lt;=180,"DUE ≤ 180 DAYS",IF(AG44&lt;=365,"DUE ≤ 12 MONTHS","CURRENT"))))))))</f>
        <v/>
      </c>
      <c r="AI44" s="1" t="str">
        <f aca="true">IF(OR(AC44="",NOT(ISNUMBER(AC44))),"",AC44-TODAY())</f>
        <v/>
      </c>
      <c r="AJ44" s="1" t="str">
        <f aca="false">IF(A44="","",IF(Z44="","",IF(NOT(ISNUMBER(AC44)),"CHECK INPUT",IF(AI44&lt;0,"EXPIRED",IF(AI44&lt;=30,"DUE ≤ 30 DAYS",IF(AI44&lt;=90,"DUE ≤ 90 DAYS",IF(AI44&lt;=180,"DUE ≤ 180 DAYS",IF(AI44&lt;=365,"DUE ≤ 12 MONTHS","CURRENT"))))))))</f>
        <v/>
      </c>
      <c r="AK44" s="60"/>
    </row>
    <row r="45" customFormat="false" ht="20" hidden="false" customHeight="true" outlineLevel="0" collapsed="false">
      <c r="A45" s="61"/>
      <c r="B45" s="62"/>
      <c r="C45" s="63"/>
      <c r="D45" s="64"/>
      <c r="E45" s="65"/>
      <c r="F45" s="66" t="str">
        <f aca="false">IF(A45="","",IF(OR(D45="",E45=""),"",IFERROR(EDATE(IF(ISNUMBER(D45),D45,DATE(VALUE(RIGHT(D45,4)),VALUE(MID(D45,4,2)),VALUE(LEFT(D45,2)))),E45*12),"CHECK INPUT")))</f>
        <v/>
      </c>
      <c r="G45" s="67" t="str">
        <f aca="true">IF(OR(F45="",NOT(ISNUMBER(F45))),"",F45-TODAY())</f>
        <v/>
      </c>
      <c r="H45" s="68" t="str">
        <f aca="false">IF(A45="","",IF(OR(D45="",E45=""),"MISSING DATE",IF(NOT(ISNUMBER(F45)),"CHECK INPUT",IF(G45&lt;0,"EXPIRED",IF(G45&lt;=30,"DUE ≤ 30 DAYS",IF(G45&lt;=90,"DUE ≤ 90 DAYS",IF(G45&lt;=180,"DUE ≤ 180 DAYS","CURRENT")))))))</f>
        <v/>
      </c>
      <c r="I45" s="64"/>
      <c r="J45" s="64"/>
      <c r="K45" s="67" t="str">
        <f aca="true">IF(J45="","",IFERROR(IF(ISNUMBER(J45),J45,DATE(VALUE(RIGHT(J45,4)),VALUE(MID(J45,4,2)),VALUE(LEFT(J45,2))))-TODAY(),"CHECK INPUT"))</f>
        <v/>
      </c>
      <c r="L45" s="68" t="str">
        <f aca="false">IF(A45="","",IF(J45="","MISSING DATE",IF(NOT(ISNUMBER(K45)),"CHECK INPUT",IF(K45&lt;0,"OVERDUE",IF(K45&lt;=30,"DUE ≤ 30 DAYS",IF(K45&lt;=90,"DUE ≤ 90 DAYS","CURRENT"))))))</f>
        <v/>
      </c>
      <c r="M45" s="64"/>
      <c r="N45" s="64"/>
      <c r="O45" s="67" t="str">
        <f aca="true">IF(N45="","",IFERROR(IF(ISNUMBER(N45),N45,DATE(VALUE(RIGHT(N45,4)),VALUE(MID(N45,4,2)),VALUE(LEFT(N45,2))))-TODAY(),"CHECK INPUT"))</f>
        <v/>
      </c>
      <c r="P45" s="68" t="str">
        <f aca="false">IF(A45="","",IF(N45="","MISSING DATE",IF(NOT(ISNUMBER(O45)),"CHECK INPUT",IF(O45&lt;0,"OVERDUE",IF(O45&lt;=30,"DUE ≤ 30 DAYS",IF(O45&lt;=90,"DUE ≤ 90 DAYS",IF(O45&lt;=180,"DUE ≤ 180 DAYS","CURRENT")))))))</f>
        <v/>
      </c>
      <c r="Q45" s="64"/>
      <c r="R45" s="64"/>
      <c r="S45" s="67" t="str">
        <f aca="true">IF(R45="","",IFERROR(IF(ISNUMBER(R45),R45,DATE(VALUE(RIGHT(R45,4)),VALUE(MID(R45,4,2)),VALUE(LEFT(R45,2))))-TODAY(),"CHECK INPUT"))</f>
        <v/>
      </c>
      <c r="T45" s="68" t="str">
        <f aca="false">IF(A45="","",IF(R45="","MISSING DATE",IF(NOT(ISNUMBER(S45)),"CHECK INPUT",IF(S45&lt;0,"OVERDUE",IF(S45&lt;=30,"DUE ≤ 30 DAYS",IF(S45&lt;=90,"DUE ≤ 90 DAYS","CURRENT"))))))</f>
        <v/>
      </c>
      <c r="U45" s="64"/>
      <c r="V45" s="62"/>
      <c r="W45" s="64"/>
      <c r="X45" s="69"/>
      <c r="Y45" s="68" t="str">
        <f aca="false">IF(A45="","",IF(U45="","",IFERROR(TEXT(IF(ISNUMBER(U45),U45,DATE(VALUE(RIGHT(U45,4)),VALUE(MID(U45,4,2)),VALUE(LEFT(U45,2)))),"mmmm yyyy"),"CHECK INPUT")))</f>
        <v/>
      </c>
      <c r="Z45" s="70"/>
      <c r="AA45" s="68" t="str">
        <f aca="true">IF(A45="","",IF(Z45="","MISSING DATE",IFERROR(IF(IF(ISNUMBER(Z45),Z45,DATE(VALUE(RIGHT(TRIM(Z45),4)),VALUE(MID(TRIM(Z45),4,2)),VALUE(LEFT(TRIM(Z45),2))))&gt;TODAY(),"CHECK INPUT",IF(TODAY()&lt;=AB45,"MINOR + MAJOR ACTIVE",IF(TODAY()&lt;=AC45,"MAJOR ACTIVE","OUTSIDE WARRANTY"))),"CHECK INPUT")))</f>
        <v/>
      </c>
      <c r="AB45" s="66" t="str">
        <f aca="false">IF(A45="","",IF(Z45="","",IFERROR(EDATE(IF(ISNUMBER(Z45),Z45,DATE(VALUE(RIGHT(TRIM(Z45),4)),VALUE(MID(TRIM(Z45),4,2)),VALUE(LEFT(TRIM(Z45),2)))),24),"CHECK INPUT")))</f>
        <v/>
      </c>
      <c r="AC45" s="66" t="str">
        <f aca="false">IF(A45="","",IF(Z45="","",IFERROR(EDATE(IF(ISNUMBER(Z45),Z45,DATE(VALUE(RIGHT(TRIM(Z45),4)),VALUE(MID(TRIM(Z45),4,2)),VALUE(LEFT(TRIM(Z45),2)))),72),"CHECK INPUT")))</f>
        <v/>
      </c>
      <c r="AD45" s="71" t="str">
        <f aca="false">IF(A45="","",IF(Z45="","Enter the confirmed OC / completion date",IF(AA45="CHECK INPUT","Check the OC / completion date entered",IF(AA45="MINOR + MAJOR ACTIVE","Arrange or confirm the defects inspection, builder notification and committee review before the two-year deadline",IF(AA45="MAJOR ACTIVE","Continue major-defect monitoring and obtain committee and legal instructions before the six-year deadline",IF(AA45="OUTSIDE WARRANTY","Confirm whether unresolved defects or alternative rights require legal advice",""))))))</f>
        <v/>
      </c>
      <c r="AE45" s="66" t="str">
        <f aca="true">IF(A45="","",IF(OR(Z45="",NOT(ISNUMBER(Z45)),Z45&gt;TODAY(),AA45="OUTSIDE WARRANTY"),"",IF(AA45="MINOR + MAJOR ACTIVE",IF(AG45&gt;365,AB45-365,IF(AG45&gt;180,AB45-180,IF(AG45&gt;90,AB45-90,IF(AG45&gt;30,AB45-30,TODAY())))),IF(AA45="MAJOR ACTIVE",IF(AI45&gt;365,AC45-365,IF(AI45&gt;180,AC45-180,IF(AI45&gt;90,AC45-90,IF(AI45&gt;30,AC45-30,TODAY())))),""))))</f>
        <v/>
      </c>
      <c r="AF45" s="69"/>
      <c r="AG45" s="1" t="str">
        <f aca="true">IF(OR(AB45="",NOT(ISNUMBER(AB45))),"",AB45-TODAY())</f>
        <v/>
      </c>
      <c r="AH45" s="1" t="str">
        <f aca="false">IF(A45="","",IF(Z45="","MISSING DATE",IF(NOT(ISNUMBER(AB45)),"CHECK INPUT",IF(AG45&lt;0,"EXPIRED",IF(AG45&lt;=30,"DUE ≤ 30 DAYS",IF(AG45&lt;=90,"DUE ≤ 90 DAYS",IF(AG45&lt;=180,"DUE ≤ 180 DAYS",IF(AG45&lt;=365,"DUE ≤ 12 MONTHS","CURRENT"))))))))</f>
        <v/>
      </c>
      <c r="AI45" s="1" t="str">
        <f aca="true">IF(OR(AC45="",NOT(ISNUMBER(AC45))),"",AC45-TODAY())</f>
        <v/>
      </c>
      <c r="AJ45" s="1" t="str">
        <f aca="false">IF(A45="","",IF(Z45="","",IF(NOT(ISNUMBER(AC45)),"CHECK INPUT",IF(AI45&lt;0,"EXPIRED",IF(AI45&lt;=30,"DUE ≤ 30 DAYS",IF(AI45&lt;=90,"DUE ≤ 90 DAYS",IF(AI45&lt;=180,"DUE ≤ 180 DAYS",IF(AI45&lt;=365,"DUE ≤ 12 MONTHS","CURRENT"))))))))</f>
        <v/>
      </c>
      <c r="AK45" s="60"/>
    </row>
    <row r="46" customFormat="false" ht="20" hidden="false" customHeight="true" outlineLevel="0" collapsed="false">
      <c r="A46" s="61"/>
      <c r="B46" s="62"/>
      <c r="C46" s="63"/>
      <c r="D46" s="64"/>
      <c r="E46" s="65"/>
      <c r="F46" s="66" t="str">
        <f aca="false">IF(A46="","",IF(OR(D46="",E46=""),"",IFERROR(EDATE(IF(ISNUMBER(D46),D46,DATE(VALUE(RIGHT(D46,4)),VALUE(MID(D46,4,2)),VALUE(LEFT(D46,2)))),E46*12),"CHECK INPUT")))</f>
        <v/>
      </c>
      <c r="G46" s="67" t="str">
        <f aca="true">IF(OR(F46="",NOT(ISNUMBER(F46))),"",F46-TODAY())</f>
        <v/>
      </c>
      <c r="H46" s="68" t="str">
        <f aca="false">IF(A46="","",IF(OR(D46="",E46=""),"MISSING DATE",IF(NOT(ISNUMBER(F46)),"CHECK INPUT",IF(G46&lt;0,"EXPIRED",IF(G46&lt;=30,"DUE ≤ 30 DAYS",IF(G46&lt;=90,"DUE ≤ 90 DAYS",IF(G46&lt;=180,"DUE ≤ 180 DAYS","CURRENT")))))))</f>
        <v/>
      </c>
      <c r="I46" s="64"/>
      <c r="J46" s="64"/>
      <c r="K46" s="67" t="str">
        <f aca="true">IF(J46="","",IFERROR(IF(ISNUMBER(J46),J46,DATE(VALUE(RIGHT(J46,4)),VALUE(MID(J46,4,2)),VALUE(LEFT(J46,2))))-TODAY(),"CHECK INPUT"))</f>
        <v/>
      </c>
      <c r="L46" s="68" t="str">
        <f aca="false">IF(A46="","",IF(J46="","MISSING DATE",IF(NOT(ISNUMBER(K46)),"CHECK INPUT",IF(K46&lt;0,"OVERDUE",IF(K46&lt;=30,"DUE ≤ 30 DAYS",IF(K46&lt;=90,"DUE ≤ 90 DAYS","CURRENT"))))))</f>
        <v/>
      </c>
      <c r="M46" s="64"/>
      <c r="N46" s="64"/>
      <c r="O46" s="67" t="str">
        <f aca="true">IF(N46="","",IFERROR(IF(ISNUMBER(N46),N46,DATE(VALUE(RIGHT(N46,4)),VALUE(MID(N46,4,2)),VALUE(LEFT(N46,2))))-TODAY(),"CHECK INPUT"))</f>
        <v/>
      </c>
      <c r="P46" s="68" t="str">
        <f aca="false">IF(A46="","",IF(N46="","MISSING DATE",IF(NOT(ISNUMBER(O46)),"CHECK INPUT",IF(O46&lt;0,"OVERDUE",IF(O46&lt;=30,"DUE ≤ 30 DAYS",IF(O46&lt;=90,"DUE ≤ 90 DAYS",IF(O46&lt;=180,"DUE ≤ 180 DAYS","CURRENT")))))))</f>
        <v/>
      </c>
      <c r="Q46" s="64"/>
      <c r="R46" s="64"/>
      <c r="S46" s="67" t="str">
        <f aca="true">IF(R46="","",IFERROR(IF(ISNUMBER(R46),R46,DATE(VALUE(RIGHT(R46,4)),VALUE(MID(R46,4,2)),VALUE(LEFT(R46,2))))-TODAY(),"CHECK INPUT"))</f>
        <v/>
      </c>
      <c r="T46" s="68" t="str">
        <f aca="false">IF(A46="","",IF(R46="","MISSING DATE",IF(NOT(ISNUMBER(S46)),"CHECK INPUT",IF(S46&lt;0,"OVERDUE",IF(S46&lt;=30,"DUE ≤ 30 DAYS",IF(S46&lt;=90,"DUE ≤ 90 DAYS","CURRENT"))))))</f>
        <v/>
      </c>
      <c r="U46" s="64"/>
      <c r="V46" s="62"/>
      <c r="W46" s="64"/>
      <c r="X46" s="69"/>
      <c r="Y46" s="68" t="str">
        <f aca="false">IF(A46="","",IF(U46="","",IFERROR(TEXT(IF(ISNUMBER(U46),U46,DATE(VALUE(RIGHT(U46,4)),VALUE(MID(U46,4,2)),VALUE(LEFT(U46,2)))),"mmmm yyyy"),"CHECK INPUT")))</f>
        <v/>
      </c>
      <c r="Z46" s="70"/>
      <c r="AA46" s="68" t="str">
        <f aca="true">IF(A46="","",IF(Z46="","MISSING DATE",IFERROR(IF(IF(ISNUMBER(Z46),Z46,DATE(VALUE(RIGHT(TRIM(Z46),4)),VALUE(MID(TRIM(Z46),4,2)),VALUE(LEFT(TRIM(Z46),2))))&gt;TODAY(),"CHECK INPUT",IF(TODAY()&lt;=AB46,"MINOR + MAJOR ACTIVE",IF(TODAY()&lt;=AC46,"MAJOR ACTIVE","OUTSIDE WARRANTY"))),"CHECK INPUT")))</f>
        <v/>
      </c>
      <c r="AB46" s="66" t="str">
        <f aca="false">IF(A46="","",IF(Z46="","",IFERROR(EDATE(IF(ISNUMBER(Z46),Z46,DATE(VALUE(RIGHT(TRIM(Z46),4)),VALUE(MID(TRIM(Z46),4,2)),VALUE(LEFT(TRIM(Z46),2)))),24),"CHECK INPUT")))</f>
        <v/>
      </c>
      <c r="AC46" s="66" t="str">
        <f aca="false">IF(A46="","",IF(Z46="","",IFERROR(EDATE(IF(ISNUMBER(Z46),Z46,DATE(VALUE(RIGHT(TRIM(Z46),4)),VALUE(MID(TRIM(Z46),4,2)),VALUE(LEFT(TRIM(Z46),2)))),72),"CHECK INPUT")))</f>
        <v/>
      </c>
      <c r="AD46" s="71" t="str">
        <f aca="false">IF(A46="","",IF(Z46="","Enter the confirmed OC / completion date",IF(AA46="CHECK INPUT","Check the OC / completion date entered",IF(AA46="MINOR + MAJOR ACTIVE","Arrange or confirm the defects inspection, builder notification and committee review before the two-year deadline",IF(AA46="MAJOR ACTIVE","Continue major-defect monitoring and obtain committee and legal instructions before the six-year deadline",IF(AA46="OUTSIDE WARRANTY","Confirm whether unresolved defects or alternative rights require legal advice",""))))))</f>
        <v/>
      </c>
      <c r="AE46" s="66" t="str">
        <f aca="true">IF(A46="","",IF(OR(Z46="",NOT(ISNUMBER(Z46)),Z46&gt;TODAY(),AA46="OUTSIDE WARRANTY"),"",IF(AA46="MINOR + MAJOR ACTIVE",IF(AG46&gt;365,AB46-365,IF(AG46&gt;180,AB46-180,IF(AG46&gt;90,AB46-90,IF(AG46&gt;30,AB46-30,TODAY())))),IF(AA46="MAJOR ACTIVE",IF(AI46&gt;365,AC46-365,IF(AI46&gt;180,AC46-180,IF(AI46&gt;90,AC46-90,IF(AI46&gt;30,AC46-30,TODAY())))),""))))</f>
        <v/>
      </c>
      <c r="AF46" s="69"/>
      <c r="AG46" s="1" t="str">
        <f aca="true">IF(OR(AB46="",NOT(ISNUMBER(AB46))),"",AB46-TODAY())</f>
        <v/>
      </c>
      <c r="AH46" s="1" t="str">
        <f aca="false">IF(A46="","",IF(Z46="","MISSING DATE",IF(NOT(ISNUMBER(AB46)),"CHECK INPUT",IF(AG46&lt;0,"EXPIRED",IF(AG46&lt;=30,"DUE ≤ 30 DAYS",IF(AG46&lt;=90,"DUE ≤ 90 DAYS",IF(AG46&lt;=180,"DUE ≤ 180 DAYS",IF(AG46&lt;=365,"DUE ≤ 12 MONTHS","CURRENT"))))))))</f>
        <v/>
      </c>
      <c r="AI46" s="1" t="str">
        <f aca="true">IF(OR(AC46="",NOT(ISNUMBER(AC46))),"",AC46-TODAY())</f>
        <v/>
      </c>
      <c r="AJ46" s="1" t="str">
        <f aca="false">IF(A46="","",IF(Z46="","",IF(NOT(ISNUMBER(AC46)),"CHECK INPUT",IF(AI46&lt;0,"EXPIRED",IF(AI46&lt;=30,"DUE ≤ 30 DAYS",IF(AI46&lt;=90,"DUE ≤ 90 DAYS",IF(AI46&lt;=180,"DUE ≤ 180 DAYS",IF(AI46&lt;=365,"DUE ≤ 12 MONTHS","CURRENT"))))))))</f>
        <v/>
      </c>
      <c r="AK46" s="60"/>
    </row>
    <row r="47" customFormat="false" ht="20" hidden="false" customHeight="true" outlineLevel="0" collapsed="false">
      <c r="A47" s="61"/>
      <c r="B47" s="62"/>
      <c r="C47" s="63"/>
      <c r="D47" s="64"/>
      <c r="E47" s="65"/>
      <c r="F47" s="66" t="str">
        <f aca="false">IF(A47="","",IF(OR(D47="",E47=""),"",IFERROR(EDATE(IF(ISNUMBER(D47),D47,DATE(VALUE(RIGHT(D47,4)),VALUE(MID(D47,4,2)),VALUE(LEFT(D47,2)))),E47*12),"CHECK INPUT")))</f>
        <v/>
      </c>
      <c r="G47" s="67" t="str">
        <f aca="true">IF(OR(F47="",NOT(ISNUMBER(F47))),"",F47-TODAY())</f>
        <v/>
      </c>
      <c r="H47" s="68" t="str">
        <f aca="false">IF(A47="","",IF(OR(D47="",E47=""),"MISSING DATE",IF(NOT(ISNUMBER(F47)),"CHECK INPUT",IF(G47&lt;0,"EXPIRED",IF(G47&lt;=30,"DUE ≤ 30 DAYS",IF(G47&lt;=90,"DUE ≤ 90 DAYS",IF(G47&lt;=180,"DUE ≤ 180 DAYS","CURRENT")))))))</f>
        <v/>
      </c>
      <c r="I47" s="64"/>
      <c r="J47" s="64"/>
      <c r="K47" s="67" t="str">
        <f aca="true">IF(J47="","",IFERROR(IF(ISNUMBER(J47),J47,DATE(VALUE(RIGHT(J47,4)),VALUE(MID(J47,4,2)),VALUE(LEFT(J47,2))))-TODAY(),"CHECK INPUT"))</f>
        <v/>
      </c>
      <c r="L47" s="68" t="str">
        <f aca="false">IF(A47="","",IF(J47="","MISSING DATE",IF(NOT(ISNUMBER(K47)),"CHECK INPUT",IF(K47&lt;0,"OVERDUE",IF(K47&lt;=30,"DUE ≤ 30 DAYS",IF(K47&lt;=90,"DUE ≤ 90 DAYS","CURRENT"))))))</f>
        <v/>
      </c>
      <c r="M47" s="64"/>
      <c r="N47" s="64"/>
      <c r="O47" s="67" t="str">
        <f aca="true">IF(N47="","",IFERROR(IF(ISNUMBER(N47),N47,DATE(VALUE(RIGHT(N47,4)),VALUE(MID(N47,4,2)),VALUE(LEFT(N47,2))))-TODAY(),"CHECK INPUT"))</f>
        <v/>
      </c>
      <c r="P47" s="68" t="str">
        <f aca="false">IF(A47="","",IF(N47="","MISSING DATE",IF(NOT(ISNUMBER(O47)),"CHECK INPUT",IF(O47&lt;0,"OVERDUE",IF(O47&lt;=30,"DUE ≤ 30 DAYS",IF(O47&lt;=90,"DUE ≤ 90 DAYS",IF(O47&lt;=180,"DUE ≤ 180 DAYS","CURRENT")))))))</f>
        <v/>
      </c>
      <c r="Q47" s="64"/>
      <c r="R47" s="64"/>
      <c r="S47" s="67" t="str">
        <f aca="true">IF(R47="","",IFERROR(IF(ISNUMBER(R47),R47,DATE(VALUE(RIGHT(R47,4)),VALUE(MID(R47,4,2)),VALUE(LEFT(R47,2))))-TODAY(),"CHECK INPUT"))</f>
        <v/>
      </c>
      <c r="T47" s="68" t="str">
        <f aca="false">IF(A47="","",IF(R47="","MISSING DATE",IF(NOT(ISNUMBER(S47)),"CHECK INPUT",IF(S47&lt;0,"OVERDUE",IF(S47&lt;=30,"DUE ≤ 30 DAYS",IF(S47&lt;=90,"DUE ≤ 90 DAYS","CURRENT"))))))</f>
        <v/>
      </c>
      <c r="U47" s="64"/>
      <c r="V47" s="62"/>
      <c r="W47" s="64"/>
      <c r="X47" s="69"/>
      <c r="Y47" s="68" t="str">
        <f aca="false">IF(A47="","",IF(U47="","",IFERROR(TEXT(IF(ISNUMBER(U47),U47,DATE(VALUE(RIGHT(U47,4)),VALUE(MID(U47,4,2)),VALUE(LEFT(U47,2)))),"mmmm yyyy"),"CHECK INPUT")))</f>
        <v/>
      </c>
      <c r="Z47" s="70"/>
      <c r="AA47" s="68" t="str">
        <f aca="true">IF(A47="","",IF(Z47="","MISSING DATE",IFERROR(IF(IF(ISNUMBER(Z47),Z47,DATE(VALUE(RIGHT(TRIM(Z47),4)),VALUE(MID(TRIM(Z47),4,2)),VALUE(LEFT(TRIM(Z47),2))))&gt;TODAY(),"CHECK INPUT",IF(TODAY()&lt;=AB47,"MINOR + MAJOR ACTIVE",IF(TODAY()&lt;=AC47,"MAJOR ACTIVE","OUTSIDE WARRANTY"))),"CHECK INPUT")))</f>
        <v/>
      </c>
      <c r="AB47" s="66" t="str">
        <f aca="false">IF(A47="","",IF(Z47="","",IFERROR(EDATE(IF(ISNUMBER(Z47),Z47,DATE(VALUE(RIGHT(TRIM(Z47),4)),VALUE(MID(TRIM(Z47),4,2)),VALUE(LEFT(TRIM(Z47),2)))),24),"CHECK INPUT")))</f>
        <v/>
      </c>
      <c r="AC47" s="66" t="str">
        <f aca="false">IF(A47="","",IF(Z47="","",IFERROR(EDATE(IF(ISNUMBER(Z47),Z47,DATE(VALUE(RIGHT(TRIM(Z47),4)),VALUE(MID(TRIM(Z47),4,2)),VALUE(LEFT(TRIM(Z47),2)))),72),"CHECK INPUT")))</f>
        <v/>
      </c>
      <c r="AD47" s="71" t="str">
        <f aca="false">IF(A47="","",IF(Z47="","Enter the confirmed OC / completion date",IF(AA47="CHECK INPUT","Check the OC / completion date entered",IF(AA47="MINOR + MAJOR ACTIVE","Arrange or confirm the defects inspection, builder notification and committee review before the two-year deadline",IF(AA47="MAJOR ACTIVE","Continue major-defect monitoring and obtain committee and legal instructions before the six-year deadline",IF(AA47="OUTSIDE WARRANTY","Confirm whether unresolved defects or alternative rights require legal advice",""))))))</f>
        <v/>
      </c>
      <c r="AE47" s="66" t="str">
        <f aca="true">IF(A47="","",IF(OR(Z47="",NOT(ISNUMBER(Z47)),Z47&gt;TODAY(),AA47="OUTSIDE WARRANTY"),"",IF(AA47="MINOR + MAJOR ACTIVE",IF(AG47&gt;365,AB47-365,IF(AG47&gt;180,AB47-180,IF(AG47&gt;90,AB47-90,IF(AG47&gt;30,AB47-30,TODAY())))),IF(AA47="MAJOR ACTIVE",IF(AI47&gt;365,AC47-365,IF(AI47&gt;180,AC47-180,IF(AI47&gt;90,AC47-90,IF(AI47&gt;30,AC47-30,TODAY())))),""))))</f>
        <v/>
      </c>
      <c r="AF47" s="69"/>
      <c r="AG47" s="1" t="str">
        <f aca="true">IF(OR(AB47="",NOT(ISNUMBER(AB47))),"",AB47-TODAY())</f>
        <v/>
      </c>
      <c r="AH47" s="1" t="str">
        <f aca="false">IF(A47="","",IF(Z47="","MISSING DATE",IF(NOT(ISNUMBER(AB47)),"CHECK INPUT",IF(AG47&lt;0,"EXPIRED",IF(AG47&lt;=30,"DUE ≤ 30 DAYS",IF(AG47&lt;=90,"DUE ≤ 90 DAYS",IF(AG47&lt;=180,"DUE ≤ 180 DAYS",IF(AG47&lt;=365,"DUE ≤ 12 MONTHS","CURRENT"))))))))</f>
        <v/>
      </c>
      <c r="AI47" s="1" t="str">
        <f aca="true">IF(OR(AC47="",NOT(ISNUMBER(AC47))),"",AC47-TODAY())</f>
        <v/>
      </c>
      <c r="AJ47" s="1" t="str">
        <f aca="false">IF(A47="","",IF(Z47="","",IF(NOT(ISNUMBER(AC47)),"CHECK INPUT",IF(AI47&lt;0,"EXPIRED",IF(AI47&lt;=30,"DUE ≤ 30 DAYS",IF(AI47&lt;=90,"DUE ≤ 90 DAYS",IF(AI47&lt;=180,"DUE ≤ 180 DAYS",IF(AI47&lt;=365,"DUE ≤ 12 MONTHS","CURRENT"))))))))</f>
        <v/>
      </c>
      <c r="AK47" s="60"/>
    </row>
    <row r="48" customFormat="false" ht="20" hidden="false" customHeight="true" outlineLevel="0" collapsed="false">
      <c r="A48" s="61"/>
      <c r="B48" s="62"/>
      <c r="C48" s="63"/>
      <c r="D48" s="64"/>
      <c r="E48" s="65"/>
      <c r="F48" s="66" t="str">
        <f aca="false">IF(A48="","",IF(OR(D48="",E48=""),"",IFERROR(EDATE(IF(ISNUMBER(D48),D48,DATE(VALUE(RIGHT(D48,4)),VALUE(MID(D48,4,2)),VALUE(LEFT(D48,2)))),E48*12),"CHECK INPUT")))</f>
        <v/>
      </c>
      <c r="G48" s="67" t="str">
        <f aca="true">IF(OR(F48="",NOT(ISNUMBER(F48))),"",F48-TODAY())</f>
        <v/>
      </c>
      <c r="H48" s="68" t="str">
        <f aca="false">IF(A48="","",IF(OR(D48="",E48=""),"MISSING DATE",IF(NOT(ISNUMBER(F48)),"CHECK INPUT",IF(G48&lt;0,"EXPIRED",IF(G48&lt;=30,"DUE ≤ 30 DAYS",IF(G48&lt;=90,"DUE ≤ 90 DAYS",IF(G48&lt;=180,"DUE ≤ 180 DAYS","CURRENT")))))))</f>
        <v/>
      </c>
      <c r="I48" s="64"/>
      <c r="J48" s="64"/>
      <c r="K48" s="67" t="str">
        <f aca="true">IF(J48="","",IFERROR(IF(ISNUMBER(J48),J48,DATE(VALUE(RIGHT(J48,4)),VALUE(MID(J48,4,2)),VALUE(LEFT(J48,2))))-TODAY(),"CHECK INPUT"))</f>
        <v/>
      </c>
      <c r="L48" s="68" t="str">
        <f aca="false">IF(A48="","",IF(J48="","MISSING DATE",IF(NOT(ISNUMBER(K48)),"CHECK INPUT",IF(K48&lt;0,"OVERDUE",IF(K48&lt;=30,"DUE ≤ 30 DAYS",IF(K48&lt;=90,"DUE ≤ 90 DAYS","CURRENT"))))))</f>
        <v/>
      </c>
      <c r="M48" s="64"/>
      <c r="N48" s="64"/>
      <c r="O48" s="67" t="str">
        <f aca="true">IF(N48="","",IFERROR(IF(ISNUMBER(N48),N48,DATE(VALUE(RIGHT(N48,4)),VALUE(MID(N48,4,2)),VALUE(LEFT(N48,2))))-TODAY(),"CHECK INPUT"))</f>
        <v/>
      </c>
      <c r="P48" s="68" t="str">
        <f aca="false">IF(A48="","",IF(N48="","MISSING DATE",IF(NOT(ISNUMBER(O48)),"CHECK INPUT",IF(O48&lt;0,"OVERDUE",IF(O48&lt;=30,"DUE ≤ 30 DAYS",IF(O48&lt;=90,"DUE ≤ 90 DAYS",IF(O48&lt;=180,"DUE ≤ 180 DAYS","CURRENT")))))))</f>
        <v/>
      </c>
      <c r="Q48" s="64"/>
      <c r="R48" s="64"/>
      <c r="S48" s="67" t="str">
        <f aca="true">IF(R48="","",IFERROR(IF(ISNUMBER(R48),R48,DATE(VALUE(RIGHT(R48,4)),VALUE(MID(R48,4,2)),VALUE(LEFT(R48,2))))-TODAY(),"CHECK INPUT"))</f>
        <v/>
      </c>
      <c r="T48" s="68" t="str">
        <f aca="false">IF(A48="","",IF(R48="","MISSING DATE",IF(NOT(ISNUMBER(S48)),"CHECK INPUT",IF(S48&lt;0,"OVERDUE",IF(S48&lt;=30,"DUE ≤ 30 DAYS",IF(S48&lt;=90,"DUE ≤ 90 DAYS","CURRENT"))))))</f>
        <v/>
      </c>
      <c r="U48" s="64"/>
      <c r="V48" s="62"/>
      <c r="W48" s="64"/>
      <c r="X48" s="69"/>
      <c r="Y48" s="68" t="str">
        <f aca="false">IF(A48="","",IF(U48="","",IFERROR(TEXT(IF(ISNUMBER(U48),U48,DATE(VALUE(RIGHT(U48,4)),VALUE(MID(U48,4,2)),VALUE(LEFT(U48,2)))),"mmmm yyyy"),"CHECK INPUT")))</f>
        <v/>
      </c>
      <c r="Z48" s="70"/>
      <c r="AA48" s="68" t="str">
        <f aca="true">IF(A48="","",IF(Z48="","MISSING DATE",IFERROR(IF(IF(ISNUMBER(Z48),Z48,DATE(VALUE(RIGHT(TRIM(Z48),4)),VALUE(MID(TRIM(Z48),4,2)),VALUE(LEFT(TRIM(Z48),2))))&gt;TODAY(),"CHECK INPUT",IF(TODAY()&lt;=AB48,"MINOR + MAJOR ACTIVE",IF(TODAY()&lt;=AC48,"MAJOR ACTIVE","OUTSIDE WARRANTY"))),"CHECK INPUT")))</f>
        <v/>
      </c>
      <c r="AB48" s="66" t="str">
        <f aca="false">IF(A48="","",IF(Z48="","",IFERROR(EDATE(IF(ISNUMBER(Z48),Z48,DATE(VALUE(RIGHT(TRIM(Z48),4)),VALUE(MID(TRIM(Z48),4,2)),VALUE(LEFT(TRIM(Z48),2)))),24),"CHECK INPUT")))</f>
        <v/>
      </c>
      <c r="AC48" s="66" t="str">
        <f aca="false">IF(A48="","",IF(Z48="","",IFERROR(EDATE(IF(ISNUMBER(Z48),Z48,DATE(VALUE(RIGHT(TRIM(Z48),4)),VALUE(MID(TRIM(Z48),4,2)),VALUE(LEFT(TRIM(Z48),2)))),72),"CHECK INPUT")))</f>
        <v/>
      </c>
      <c r="AD48" s="71" t="str">
        <f aca="false">IF(A48="","",IF(Z48="","Enter the confirmed OC / completion date",IF(AA48="CHECK INPUT","Check the OC / completion date entered",IF(AA48="MINOR + MAJOR ACTIVE","Arrange or confirm the defects inspection, builder notification and committee review before the two-year deadline",IF(AA48="MAJOR ACTIVE","Continue major-defect monitoring and obtain committee and legal instructions before the six-year deadline",IF(AA48="OUTSIDE WARRANTY","Confirm whether unresolved defects or alternative rights require legal advice",""))))))</f>
        <v/>
      </c>
      <c r="AE48" s="66" t="str">
        <f aca="true">IF(A48="","",IF(OR(Z48="",NOT(ISNUMBER(Z48)),Z48&gt;TODAY(),AA48="OUTSIDE WARRANTY"),"",IF(AA48="MINOR + MAJOR ACTIVE",IF(AG48&gt;365,AB48-365,IF(AG48&gt;180,AB48-180,IF(AG48&gt;90,AB48-90,IF(AG48&gt;30,AB48-30,TODAY())))),IF(AA48="MAJOR ACTIVE",IF(AI48&gt;365,AC48-365,IF(AI48&gt;180,AC48-180,IF(AI48&gt;90,AC48-90,IF(AI48&gt;30,AC48-30,TODAY())))),""))))</f>
        <v/>
      </c>
      <c r="AF48" s="69"/>
      <c r="AG48" s="1" t="str">
        <f aca="true">IF(OR(AB48="",NOT(ISNUMBER(AB48))),"",AB48-TODAY())</f>
        <v/>
      </c>
      <c r="AH48" s="1" t="str">
        <f aca="false">IF(A48="","",IF(Z48="","MISSING DATE",IF(NOT(ISNUMBER(AB48)),"CHECK INPUT",IF(AG48&lt;0,"EXPIRED",IF(AG48&lt;=30,"DUE ≤ 30 DAYS",IF(AG48&lt;=90,"DUE ≤ 90 DAYS",IF(AG48&lt;=180,"DUE ≤ 180 DAYS",IF(AG48&lt;=365,"DUE ≤ 12 MONTHS","CURRENT"))))))))</f>
        <v/>
      </c>
      <c r="AI48" s="1" t="str">
        <f aca="true">IF(OR(AC48="",NOT(ISNUMBER(AC48))),"",AC48-TODAY())</f>
        <v/>
      </c>
      <c r="AJ48" s="1" t="str">
        <f aca="false">IF(A48="","",IF(Z48="","",IF(NOT(ISNUMBER(AC48)),"CHECK INPUT",IF(AI48&lt;0,"EXPIRED",IF(AI48&lt;=30,"DUE ≤ 30 DAYS",IF(AI48&lt;=90,"DUE ≤ 90 DAYS",IF(AI48&lt;=180,"DUE ≤ 180 DAYS",IF(AI48&lt;=365,"DUE ≤ 12 MONTHS","CURRENT"))))))))</f>
        <v/>
      </c>
      <c r="AK48" s="60"/>
    </row>
    <row r="49" customFormat="false" ht="20" hidden="false" customHeight="true" outlineLevel="0" collapsed="false">
      <c r="A49" s="61"/>
      <c r="B49" s="62"/>
      <c r="C49" s="63"/>
      <c r="D49" s="64"/>
      <c r="E49" s="65"/>
      <c r="F49" s="66" t="str">
        <f aca="false">IF(A49="","",IF(OR(D49="",E49=""),"",IFERROR(EDATE(IF(ISNUMBER(D49),D49,DATE(VALUE(RIGHT(D49,4)),VALUE(MID(D49,4,2)),VALUE(LEFT(D49,2)))),E49*12),"CHECK INPUT")))</f>
        <v/>
      </c>
      <c r="G49" s="67" t="str">
        <f aca="true">IF(OR(F49="",NOT(ISNUMBER(F49))),"",F49-TODAY())</f>
        <v/>
      </c>
      <c r="H49" s="68" t="str">
        <f aca="false">IF(A49="","",IF(OR(D49="",E49=""),"MISSING DATE",IF(NOT(ISNUMBER(F49)),"CHECK INPUT",IF(G49&lt;0,"EXPIRED",IF(G49&lt;=30,"DUE ≤ 30 DAYS",IF(G49&lt;=90,"DUE ≤ 90 DAYS",IF(G49&lt;=180,"DUE ≤ 180 DAYS","CURRENT")))))))</f>
        <v/>
      </c>
      <c r="I49" s="64"/>
      <c r="J49" s="64"/>
      <c r="K49" s="67" t="str">
        <f aca="true">IF(J49="","",IFERROR(IF(ISNUMBER(J49),J49,DATE(VALUE(RIGHT(J49,4)),VALUE(MID(J49,4,2)),VALUE(LEFT(J49,2))))-TODAY(),"CHECK INPUT"))</f>
        <v/>
      </c>
      <c r="L49" s="68" t="str">
        <f aca="false">IF(A49="","",IF(J49="","MISSING DATE",IF(NOT(ISNUMBER(K49)),"CHECK INPUT",IF(K49&lt;0,"OVERDUE",IF(K49&lt;=30,"DUE ≤ 30 DAYS",IF(K49&lt;=90,"DUE ≤ 90 DAYS","CURRENT"))))))</f>
        <v/>
      </c>
      <c r="M49" s="64"/>
      <c r="N49" s="64"/>
      <c r="O49" s="67" t="str">
        <f aca="true">IF(N49="","",IFERROR(IF(ISNUMBER(N49),N49,DATE(VALUE(RIGHT(N49,4)),VALUE(MID(N49,4,2)),VALUE(LEFT(N49,2))))-TODAY(),"CHECK INPUT"))</f>
        <v/>
      </c>
      <c r="P49" s="68" t="str">
        <f aca="false">IF(A49="","",IF(N49="","MISSING DATE",IF(NOT(ISNUMBER(O49)),"CHECK INPUT",IF(O49&lt;0,"OVERDUE",IF(O49&lt;=30,"DUE ≤ 30 DAYS",IF(O49&lt;=90,"DUE ≤ 90 DAYS",IF(O49&lt;=180,"DUE ≤ 180 DAYS","CURRENT")))))))</f>
        <v/>
      </c>
      <c r="Q49" s="64"/>
      <c r="R49" s="64"/>
      <c r="S49" s="67" t="str">
        <f aca="true">IF(R49="","",IFERROR(IF(ISNUMBER(R49),R49,DATE(VALUE(RIGHT(R49,4)),VALUE(MID(R49,4,2)),VALUE(LEFT(R49,2))))-TODAY(),"CHECK INPUT"))</f>
        <v/>
      </c>
      <c r="T49" s="68" t="str">
        <f aca="false">IF(A49="","",IF(R49="","MISSING DATE",IF(NOT(ISNUMBER(S49)),"CHECK INPUT",IF(S49&lt;0,"OVERDUE",IF(S49&lt;=30,"DUE ≤ 30 DAYS",IF(S49&lt;=90,"DUE ≤ 90 DAYS","CURRENT"))))))</f>
        <v/>
      </c>
      <c r="U49" s="64"/>
      <c r="V49" s="62"/>
      <c r="W49" s="64"/>
      <c r="X49" s="69"/>
      <c r="Y49" s="68" t="str">
        <f aca="false">IF(A49="","",IF(U49="","",IFERROR(TEXT(IF(ISNUMBER(U49),U49,DATE(VALUE(RIGHT(U49,4)),VALUE(MID(U49,4,2)),VALUE(LEFT(U49,2)))),"mmmm yyyy"),"CHECK INPUT")))</f>
        <v/>
      </c>
      <c r="Z49" s="70"/>
      <c r="AA49" s="68" t="str">
        <f aca="true">IF(A49="","",IF(Z49="","MISSING DATE",IFERROR(IF(IF(ISNUMBER(Z49),Z49,DATE(VALUE(RIGHT(TRIM(Z49),4)),VALUE(MID(TRIM(Z49),4,2)),VALUE(LEFT(TRIM(Z49),2))))&gt;TODAY(),"CHECK INPUT",IF(TODAY()&lt;=AB49,"MINOR + MAJOR ACTIVE",IF(TODAY()&lt;=AC49,"MAJOR ACTIVE","OUTSIDE WARRANTY"))),"CHECK INPUT")))</f>
        <v/>
      </c>
      <c r="AB49" s="66" t="str">
        <f aca="false">IF(A49="","",IF(Z49="","",IFERROR(EDATE(IF(ISNUMBER(Z49),Z49,DATE(VALUE(RIGHT(TRIM(Z49),4)),VALUE(MID(TRIM(Z49),4,2)),VALUE(LEFT(TRIM(Z49),2)))),24),"CHECK INPUT")))</f>
        <v/>
      </c>
      <c r="AC49" s="66" t="str">
        <f aca="false">IF(A49="","",IF(Z49="","",IFERROR(EDATE(IF(ISNUMBER(Z49),Z49,DATE(VALUE(RIGHT(TRIM(Z49),4)),VALUE(MID(TRIM(Z49),4,2)),VALUE(LEFT(TRIM(Z49),2)))),72),"CHECK INPUT")))</f>
        <v/>
      </c>
      <c r="AD49" s="71" t="str">
        <f aca="false">IF(A49="","",IF(Z49="","Enter the confirmed OC / completion date",IF(AA49="CHECK INPUT","Check the OC / completion date entered",IF(AA49="MINOR + MAJOR ACTIVE","Arrange or confirm the defects inspection, builder notification and committee review before the two-year deadline",IF(AA49="MAJOR ACTIVE","Continue major-defect monitoring and obtain committee and legal instructions before the six-year deadline",IF(AA49="OUTSIDE WARRANTY","Confirm whether unresolved defects or alternative rights require legal advice",""))))))</f>
        <v/>
      </c>
      <c r="AE49" s="66" t="str">
        <f aca="true">IF(A49="","",IF(OR(Z49="",NOT(ISNUMBER(Z49)),Z49&gt;TODAY(),AA49="OUTSIDE WARRANTY"),"",IF(AA49="MINOR + MAJOR ACTIVE",IF(AG49&gt;365,AB49-365,IF(AG49&gt;180,AB49-180,IF(AG49&gt;90,AB49-90,IF(AG49&gt;30,AB49-30,TODAY())))),IF(AA49="MAJOR ACTIVE",IF(AI49&gt;365,AC49-365,IF(AI49&gt;180,AC49-180,IF(AI49&gt;90,AC49-90,IF(AI49&gt;30,AC49-30,TODAY())))),""))))</f>
        <v/>
      </c>
      <c r="AF49" s="69"/>
      <c r="AG49" s="1" t="str">
        <f aca="true">IF(OR(AB49="",NOT(ISNUMBER(AB49))),"",AB49-TODAY())</f>
        <v/>
      </c>
      <c r="AH49" s="1" t="str">
        <f aca="false">IF(A49="","",IF(Z49="","MISSING DATE",IF(NOT(ISNUMBER(AB49)),"CHECK INPUT",IF(AG49&lt;0,"EXPIRED",IF(AG49&lt;=30,"DUE ≤ 30 DAYS",IF(AG49&lt;=90,"DUE ≤ 90 DAYS",IF(AG49&lt;=180,"DUE ≤ 180 DAYS",IF(AG49&lt;=365,"DUE ≤ 12 MONTHS","CURRENT"))))))))</f>
        <v/>
      </c>
      <c r="AI49" s="1" t="str">
        <f aca="true">IF(OR(AC49="",NOT(ISNUMBER(AC49))),"",AC49-TODAY())</f>
        <v/>
      </c>
      <c r="AJ49" s="1" t="str">
        <f aca="false">IF(A49="","",IF(Z49="","",IF(NOT(ISNUMBER(AC49)),"CHECK INPUT",IF(AI49&lt;0,"EXPIRED",IF(AI49&lt;=30,"DUE ≤ 30 DAYS",IF(AI49&lt;=90,"DUE ≤ 90 DAYS",IF(AI49&lt;=180,"DUE ≤ 180 DAYS",IF(AI49&lt;=365,"DUE ≤ 12 MONTHS","CURRENT"))))))))</f>
        <v/>
      </c>
      <c r="AK49" s="60"/>
    </row>
    <row r="50" customFormat="false" ht="20" hidden="false" customHeight="true" outlineLevel="0" collapsed="false">
      <c r="A50" s="61"/>
      <c r="B50" s="62"/>
      <c r="C50" s="63"/>
      <c r="D50" s="64"/>
      <c r="E50" s="65"/>
      <c r="F50" s="66" t="str">
        <f aca="false">IF(A50="","",IF(OR(D50="",E50=""),"",IFERROR(EDATE(IF(ISNUMBER(D50),D50,DATE(VALUE(RIGHT(D50,4)),VALUE(MID(D50,4,2)),VALUE(LEFT(D50,2)))),E50*12),"CHECK INPUT")))</f>
        <v/>
      </c>
      <c r="G50" s="67" t="str">
        <f aca="true">IF(OR(F50="",NOT(ISNUMBER(F50))),"",F50-TODAY())</f>
        <v/>
      </c>
      <c r="H50" s="68" t="str">
        <f aca="false">IF(A50="","",IF(OR(D50="",E50=""),"MISSING DATE",IF(NOT(ISNUMBER(F50)),"CHECK INPUT",IF(G50&lt;0,"EXPIRED",IF(G50&lt;=30,"DUE ≤ 30 DAYS",IF(G50&lt;=90,"DUE ≤ 90 DAYS",IF(G50&lt;=180,"DUE ≤ 180 DAYS","CURRENT")))))))</f>
        <v/>
      </c>
      <c r="I50" s="64"/>
      <c r="J50" s="64"/>
      <c r="K50" s="67" t="str">
        <f aca="true">IF(J50="","",IFERROR(IF(ISNUMBER(J50),J50,DATE(VALUE(RIGHT(J50,4)),VALUE(MID(J50,4,2)),VALUE(LEFT(J50,2))))-TODAY(),"CHECK INPUT"))</f>
        <v/>
      </c>
      <c r="L50" s="68" t="str">
        <f aca="false">IF(A50="","",IF(J50="","MISSING DATE",IF(NOT(ISNUMBER(K50)),"CHECK INPUT",IF(K50&lt;0,"OVERDUE",IF(K50&lt;=30,"DUE ≤ 30 DAYS",IF(K50&lt;=90,"DUE ≤ 90 DAYS","CURRENT"))))))</f>
        <v/>
      </c>
      <c r="M50" s="64"/>
      <c r="N50" s="64"/>
      <c r="O50" s="67" t="str">
        <f aca="true">IF(N50="","",IFERROR(IF(ISNUMBER(N50),N50,DATE(VALUE(RIGHT(N50,4)),VALUE(MID(N50,4,2)),VALUE(LEFT(N50,2))))-TODAY(),"CHECK INPUT"))</f>
        <v/>
      </c>
      <c r="P50" s="68" t="str">
        <f aca="false">IF(A50="","",IF(N50="","MISSING DATE",IF(NOT(ISNUMBER(O50)),"CHECK INPUT",IF(O50&lt;0,"OVERDUE",IF(O50&lt;=30,"DUE ≤ 30 DAYS",IF(O50&lt;=90,"DUE ≤ 90 DAYS",IF(O50&lt;=180,"DUE ≤ 180 DAYS","CURRENT")))))))</f>
        <v/>
      </c>
      <c r="Q50" s="64"/>
      <c r="R50" s="64"/>
      <c r="S50" s="67" t="str">
        <f aca="true">IF(R50="","",IFERROR(IF(ISNUMBER(R50),R50,DATE(VALUE(RIGHT(R50,4)),VALUE(MID(R50,4,2)),VALUE(LEFT(R50,2))))-TODAY(),"CHECK INPUT"))</f>
        <v/>
      </c>
      <c r="T50" s="68" t="str">
        <f aca="false">IF(A50="","",IF(R50="","MISSING DATE",IF(NOT(ISNUMBER(S50)),"CHECK INPUT",IF(S50&lt;0,"OVERDUE",IF(S50&lt;=30,"DUE ≤ 30 DAYS",IF(S50&lt;=90,"DUE ≤ 90 DAYS","CURRENT"))))))</f>
        <v/>
      </c>
      <c r="U50" s="64"/>
      <c r="V50" s="62"/>
      <c r="W50" s="64"/>
      <c r="X50" s="69"/>
      <c r="Y50" s="68" t="str">
        <f aca="false">IF(A50="","",IF(U50="","",IFERROR(TEXT(IF(ISNUMBER(U50),U50,DATE(VALUE(RIGHT(U50,4)),VALUE(MID(U50,4,2)),VALUE(LEFT(U50,2)))),"mmmm yyyy"),"CHECK INPUT")))</f>
        <v/>
      </c>
      <c r="Z50" s="70"/>
      <c r="AA50" s="68" t="str">
        <f aca="true">IF(A50="","",IF(Z50="","MISSING DATE",IFERROR(IF(IF(ISNUMBER(Z50),Z50,DATE(VALUE(RIGHT(TRIM(Z50),4)),VALUE(MID(TRIM(Z50),4,2)),VALUE(LEFT(TRIM(Z50),2))))&gt;TODAY(),"CHECK INPUT",IF(TODAY()&lt;=AB50,"MINOR + MAJOR ACTIVE",IF(TODAY()&lt;=AC50,"MAJOR ACTIVE","OUTSIDE WARRANTY"))),"CHECK INPUT")))</f>
        <v/>
      </c>
      <c r="AB50" s="66" t="str">
        <f aca="false">IF(A50="","",IF(Z50="","",IFERROR(EDATE(IF(ISNUMBER(Z50),Z50,DATE(VALUE(RIGHT(TRIM(Z50),4)),VALUE(MID(TRIM(Z50),4,2)),VALUE(LEFT(TRIM(Z50),2)))),24),"CHECK INPUT")))</f>
        <v/>
      </c>
      <c r="AC50" s="66" t="str">
        <f aca="false">IF(A50="","",IF(Z50="","",IFERROR(EDATE(IF(ISNUMBER(Z50),Z50,DATE(VALUE(RIGHT(TRIM(Z50),4)),VALUE(MID(TRIM(Z50),4,2)),VALUE(LEFT(TRIM(Z50),2)))),72),"CHECK INPUT")))</f>
        <v/>
      </c>
      <c r="AD50" s="71" t="str">
        <f aca="false">IF(A50="","",IF(Z50="","Enter the confirmed OC / completion date",IF(AA50="CHECK INPUT","Check the OC / completion date entered",IF(AA50="MINOR + MAJOR ACTIVE","Arrange or confirm the defects inspection, builder notification and committee review before the two-year deadline",IF(AA50="MAJOR ACTIVE","Continue major-defect monitoring and obtain committee and legal instructions before the six-year deadline",IF(AA50="OUTSIDE WARRANTY","Confirm whether unresolved defects or alternative rights require legal advice",""))))))</f>
        <v/>
      </c>
      <c r="AE50" s="66" t="str">
        <f aca="true">IF(A50="","",IF(OR(Z50="",NOT(ISNUMBER(Z50)),Z50&gt;TODAY(),AA50="OUTSIDE WARRANTY"),"",IF(AA50="MINOR + MAJOR ACTIVE",IF(AG50&gt;365,AB50-365,IF(AG50&gt;180,AB50-180,IF(AG50&gt;90,AB50-90,IF(AG50&gt;30,AB50-30,TODAY())))),IF(AA50="MAJOR ACTIVE",IF(AI50&gt;365,AC50-365,IF(AI50&gt;180,AC50-180,IF(AI50&gt;90,AC50-90,IF(AI50&gt;30,AC50-30,TODAY())))),""))))</f>
        <v/>
      </c>
      <c r="AF50" s="69"/>
      <c r="AG50" s="1" t="str">
        <f aca="true">IF(OR(AB50="",NOT(ISNUMBER(AB50))),"",AB50-TODAY())</f>
        <v/>
      </c>
      <c r="AH50" s="1" t="str">
        <f aca="false">IF(A50="","",IF(Z50="","MISSING DATE",IF(NOT(ISNUMBER(AB50)),"CHECK INPUT",IF(AG50&lt;0,"EXPIRED",IF(AG50&lt;=30,"DUE ≤ 30 DAYS",IF(AG50&lt;=90,"DUE ≤ 90 DAYS",IF(AG50&lt;=180,"DUE ≤ 180 DAYS",IF(AG50&lt;=365,"DUE ≤ 12 MONTHS","CURRENT"))))))))</f>
        <v/>
      </c>
      <c r="AI50" s="1" t="str">
        <f aca="true">IF(OR(AC50="",NOT(ISNUMBER(AC50))),"",AC50-TODAY())</f>
        <v/>
      </c>
      <c r="AJ50" s="1" t="str">
        <f aca="false">IF(A50="","",IF(Z50="","",IF(NOT(ISNUMBER(AC50)),"CHECK INPUT",IF(AI50&lt;0,"EXPIRED",IF(AI50&lt;=30,"DUE ≤ 30 DAYS",IF(AI50&lt;=90,"DUE ≤ 90 DAYS",IF(AI50&lt;=180,"DUE ≤ 180 DAYS",IF(AI50&lt;=365,"DUE ≤ 12 MONTHS","CURRENT"))))))))</f>
        <v/>
      </c>
      <c r="AK50" s="60"/>
    </row>
    <row r="51" customFormat="false" ht="20" hidden="false" customHeight="true" outlineLevel="0" collapsed="false">
      <c r="A51" s="61"/>
      <c r="B51" s="62"/>
      <c r="C51" s="63"/>
      <c r="D51" s="64"/>
      <c r="E51" s="65"/>
      <c r="F51" s="66" t="str">
        <f aca="false">IF(A51="","",IF(OR(D51="",E51=""),"",IFERROR(EDATE(IF(ISNUMBER(D51),D51,DATE(VALUE(RIGHT(D51,4)),VALUE(MID(D51,4,2)),VALUE(LEFT(D51,2)))),E51*12),"CHECK INPUT")))</f>
        <v/>
      </c>
      <c r="G51" s="67" t="str">
        <f aca="true">IF(OR(F51="",NOT(ISNUMBER(F51))),"",F51-TODAY())</f>
        <v/>
      </c>
      <c r="H51" s="68" t="str">
        <f aca="false">IF(A51="","",IF(OR(D51="",E51=""),"MISSING DATE",IF(NOT(ISNUMBER(F51)),"CHECK INPUT",IF(G51&lt;0,"EXPIRED",IF(G51&lt;=30,"DUE ≤ 30 DAYS",IF(G51&lt;=90,"DUE ≤ 90 DAYS",IF(G51&lt;=180,"DUE ≤ 180 DAYS","CURRENT")))))))</f>
        <v/>
      </c>
      <c r="I51" s="64"/>
      <c r="J51" s="64"/>
      <c r="K51" s="67" t="str">
        <f aca="true">IF(J51="","",IFERROR(IF(ISNUMBER(J51),J51,DATE(VALUE(RIGHT(J51,4)),VALUE(MID(J51,4,2)),VALUE(LEFT(J51,2))))-TODAY(),"CHECK INPUT"))</f>
        <v/>
      </c>
      <c r="L51" s="68" t="str">
        <f aca="false">IF(A51="","",IF(J51="","MISSING DATE",IF(NOT(ISNUMBER(K51)),"CHECK INPUT",IF(K51&lt;0,"OVERDUE",IF(K51&lt;=30,"DUE ≤ 30 DAYS",IF(K51&lt;=90,"DUE ≤ 90 DAYS","CURRENT"))))))</f>
        <v/>
      </c>
      <c r="M51" s="64"/>
      <c r="N51" s="64"/>
      <c r="O51" s="67" t="str">
        <f aca="true">IF(N51="","",IFERROR(IF(ISNUMBER(N51),N51,DATE(VALUE(RIGHT(N51,4)),VALUE(MID(N51,4,2)),VALUE(LEFT(N51,2))))-TODAY(),"CHECK INPUT"))</f>
        <v/>
      </c>
      <c r="P51" s="68" t="str">
        <f aca="false">IF(A51="","",IF(N51="","MISSING DATE",IF(NOT(ISNUMBER(O51)),"CHECK INPUT",IF(O51&lt;0,"OVERDUE",IF(O51&lt;=30,"DUE ≤ 30 DAYS",IF(O51&lt;=90,"DUE ≤ 90 DAYS",IF(O51&lt;=180,"DUE ≤ 180 DAYS","CURRENT")))))))</f>
        <v/>
      </c>
      <c r="Q51" s="64"/>
      <c r="R51" s="64"/>
      <c r="S51" s="67" t="str">
        <f aca="true">IF(R51="","",IFERROR(IF(ISNUMBER(R51),R51,DATE(VALUE(RIGHT(R51,4)),VALUE(MID(R51,4,2)),VALUE(LEFT(R51,2))))-TODAY(),"CHECK INPUT"))</f>
        <v/>
      </c>
      <c r="T51" s="68" t="str">
        <f aca="false">IF(A51="","",IF(R51="","MISSING DATE",IF(NOT(ISNUMBER(S51)),"CHECK INPUT",IF(S51&lt;0,"OVERDUE",IF(S51&lt;=30,"DUE ≤ 30 DAYS",IF(S51&lt;=90,"DUE ≤ 90 DAYS","CURRENT"))))))</f>
        <v/>
      </c>
      <c r="U51" s="64"/>
      <c r="V51" s="62"/>
      <c r="W51" s="64"/>
      <c r="X51" s="69"/>
      <c r="Y51" s="68" t="str">
        <f aca="false">IF(A51="","",IF(U51="","",IFERROR(TEXT(IF(ISNUMBER(U51),U51,DATE(VALUE(RIGHT(U51,4)),VALUE(MID(U51,4,2)),VALUE(LEFT(U51,2)))),"mmmm yyyy"),"CHECK INPUT")))</f>
        <v/>
      </c>
      <c r="Z51" s="70"/>
      <c r="AA51" s="68" t="str">
        <f aca="true">IF(A51="","",IF(Z51="","MISSING DATE",IFERROR(IF(IF(ISNUMBER(Z51),Z51,DATE(VALUE(RIGHT(TRIM(Z51),4)),VALUE(MID(TRIM(Z51),4,2)),VALUE(LEFT(TRIM(Z51),2))))&gt;TODAY(),"CHECK INPUT",IF(TODAY()&lt;=AB51,"MINOR + MAJOR ACTIVE",IF(TODAY()&lt;=AC51,"MAJOR ACTIVE","OUTSIDE WARRANTY"))),"CHECK INPUT")))</f>
        <v/>
      </c>
      <c r="AB51" s="66" t="str">
        <f aca="false">IF(A51="","",IF(Z51="","",IFERROR(EDATE(IF(ISNUMBER(Z51),Z51,DATE(VALUE(RIGHT(TRIM(Z51),4)),VALUE(MID(TRIM(Z51),4,2)),VALUE(LEFT(TRIM(Z51),2)))),24),"CHECK INPUT")))</f>
        <v/>
      </c>
      <c r="AC51" s="66" t="str">
        <f aca="false">IF(A51="","",IF(Z51="","",IFERROR(EDATE(IF(ISNUMBER(Z51),Z51,DATE(VALUE(RIGHT(TRIM(Z51),4)),VALUE(MID(TRIM(Z51),4,2)),VALUE(LEFT(TRIM(Z51),2)))),72),"CHECK INPUT")))</f>
        <v/>
      </c>
      <c r="AD51" s="71" t="str">
        <f aca="false">IF(A51="","",IF(Z51="","Enter the confirmed OC / completion date",IF(AA51="CHECK INPUT","Check the OC / completion date entered",IF(AA51="MINOR + MAJOR ACTIVE","Arrange or confirm the defects inspection, builder notification and committee review before the two-year deadline",IF(AA51="MAJOR ACTIVE","Continue major-defect monitoring and obtain committee and legal instructions before the six-year deadline",IF(AA51="OUTSIDE WARRANTY","Confirm whether unresolved defects or alternative rights require legal advice",""))))))</f>
        <v/>
      </c>
      <c r="AE51" s="66" t="str">
        <f aca="true">IF(A51="","",IF(OR(Z51="",NOT(ISNUMBER(Z51)),Z51&gt;TODAY(),AA51="OUTSIDE WARRANTY"),"",IF(AA51="MINOR + MAJOR ACTIVE",IF(AG51&gt;365,AB51-365,IF(AG51&gt;180,AB51-180,IF(AG51&gt;90,AB51-90,IF(AG51&gt;30,AB51-30,TODAY())))),IF(AA51="MAJOR ACTIVE",IF(AI51&gt;365,AC51-365,IF(AI51&gt;180,AC51-180,IF(AI51&gt;90,AC51-90,IF(AI51&gt;30,AC51-30,TODAY())))),""))))</f>
        <v/>
      </c>
      <c r="AF51" s="69"/>
      <c r="AG51" s="1" t="str">
        <f aca="true">IF(OR(AB51="",NOT(ISNUMBER(AB51))),"",AB51-TODAY())</f>
        <v/>
      </c>
      <c r="AH51" s="1" t="str">
        <f aca="false">IF(A51="","",IF(Z51="","MISSING DATE",IF(NOT(ISNUMBER(AB51)),"CHECK INPUT",IF(AG51&lt;0,"EXPIRED",IF(AG51&lt;=30,"DUE ≤ 30 DAYS",IF(AG51&lt;=90,"DUE ≤ 90 DAYS",IF(AG51&lt;=180,"DUE ≤ 180 DAYS",IF(AG51&lt;=365,"DUE ≤ 12 MONTHS","CURRENT"))))))))</f>
        <v/>
      </c>
      <c r="AI51" s="1" t="str">
        <f aca="true">IF(OR(AC51="",NOT(ISNUMBER(AC51))),"",AC51-TODAY())</f>
        <v/>
      </c>
      <c r="AJ51" s="1" t="str">
        <f aca="false">IF(A51="","",IF(Z51="","",IF(NOT(ISNUMBER(AC51)),"CHECK INPUT",IF(AI51&lt;0,"EXPIRED",IF(AI51&lt;=30,"DUE ≤ 30 DAYS",IF(AI51&lt;=90,"DUE ≤ 90 DAYS",IF(AI51&lt;=180,"DUE ≤ 180 DAYS",IF(AI51&lt;=365,"DUE ≤ 12 MONTHS","CURRENT"))))))))</f>
        <v/>
      </c>
      <c r="AK51" s="60"/>
    </row>
    <row r="52" customFormat="false" ht="20" hidden="false" customHeight="true" outlineLevel="0" collapsed="false">
      <c r="A52" s="61"/>
      <c r="B52" s="62"/>
      <c r="C52" s="63"/>
      <c r="D52" s="64"/>
      <c r="E52" s="65"/>
      <c r="F52" s="66" t="str">
        <f aca="false">IF(A52="","",IF(OR(D52="",E52=""),"",IFERROR(EDATE(IF(ISNUMBER(D52),D52,DATE(VALUE(RIGHT(D52,4)),VALUE(MID(D52,4,2)),VALUE(LEFT(D52,2)))),E52*12),"CHECK INPUT")))</f>
        <v/>
      </c>
      <c r="G52" s="67" t="str">
        <f aca="true">IF(OR(F52="",NOT(ISNUMBER(F52))),"",F52-TODAY())</f>
        <v/>
      </c>
      <c r="H52" s="68" t="str">
        <f aca="false">IF(A52="","",IF(OR(D52="",E52=""),"MISSING DATE",IF(NOT(ISNUMBER(F52)),"CHECK INPUT",IF(G52&lt;0,"EXPIRED",IF(G52&lt;=30,"DUE ≤ 30 DAYS",IF(G52&lt;=90,"DUE ≤ 90 DAYS",IF(G52&lt;=180,"DUE ≤ 180 DAYS","CURRENT")))))))</f>
        <v/>
      </c>
      <c r="I52" s="64"/>
      <c r="J52" s="64"/>
      <c r="K52" s="67" t="str">
        <f aca="true">IF(J52="","",IFERROR(IF(ISNUMBER(J52),J52,DATE(VALUE(RIGHT(J52,4)),VALUE(MID(J52,4,2)),VALUE(LEFT(J52,2))))-TODAY(),"CHECK INPUT"))</f>
        <v/>
      </c>
      <c r="L52" s="68" t="str">
        <f aca="false">IF(A52="","",IF(J52="","MISSING DATE",IF(NOT(ISNUMBER(K52)),"CHECK INPUT",IF(K52&lt;0,"OVERDUE",IF(K52&lt;=30,"DUE ≤ 30 DAYS",IF(K52&lt;=90,"DUE ≤ 90 DAYS","CURRENT"))))))</f>
        <v/>
      </c>
      <c r="M52" s="64"/>
      <c r="N52" s="64"/>
      <c r="O52" s="67" t="str">
        <f aca="true">IF(N52="","",IFERROR(IF(ISNUMBER(N52),N52,DATE(VALUE(RIGHT(N52,4)),VALUE(MID(N52,4,2)),VALUE(LEFT(N52,2))))-TODAY(),"CHECK INPUT"))</f>
        <v/>
      </c>
      <c r="P52" s="68" t="str">
        <f aca="false">IF(A52="","",IF(N52="","MISSING DATE",IF(NOT(ISNUMBER(O52)),"CHECK INPUT",IF(O52&lt;0,"OVERDUE",IF(O52&lt;=30,"DUE ≤ 30 DAYS",IF(O52&lt;=90,"DUE ≤ 90 DAYS",IF(O52&lt;=180,"DUE ≤ 180 DAYS","CURRENT")))))))</f>
        <v/>
      </c>
      <c r="Q52" s="64"/>
      <c r="R52" s="64"/>
      <c r="S52" s="67" t="str">
        <f aca="true">IF(R52="","",IFERROR(IF(ISNUMBER(R52),R52,DATE(VALUE(RIGHT(R52,4)),VALUE(MID(R52,4,2)),VALUE(LEFT(R52,2))))-TODAY(),"CHECK INPUT"))</f>
        <v/>
      </c>
      <c r="T52" s="68" t="str">
        <f aca="false">IF(A52="","",IF(R52="","MISSING DATE",IF(NOT(ISNUMBER(S52)),"CHECK INPUT",IF(S52&lt;0,"OVERDUE",IF(S52&lt;=30,"DUE ≤ 30 DAYS",IF(S52&lt;=90,"DUE ≤ 90 DAYS","CURRENT"))))))</f>
        <v/>
      </c>
      <c r="U52" s="64"/>
      <c r="V52" s="62"/>
      <c r="W52" s="64"/>
      <c r="X52" s="69"/>
      <c r="Y52" s="68" t="str">
        <f aca="false">IF(A52="","",IF(U52="","",IFERROR(TEXT(IF(ISNUMBER(U52),U52,DATE(VALUE(RIGHT(U52,4)),VALUE(MID(U52,4,2)),VALUE(LEFT(U52,2)))),"mmmm yyyy"),"CHECK INPUT")))</f>
        <v/>
      </c>
      <c r="Z52" s="70"/>
      <c r="AA52" s="68" t="str">
        <f aca="true">IF(A52="","",IF(Z52="","MISSING DATE",IFERROR(IF(IF(ISNUMBER(Z52),Z52,DATE(VALUE(RIGHT(TRIM(Z52),4)),VALUE(MID(TRIM(Z52),4,2)),VALUE(LEFT(TRIM(Z52),2))))&gt;TODAY(),"CHECK INPUT",IF(TODAY()&lt;=AB52,"MINOR + MAJOR ACTIVE",IF(TODAY()&lt;=AC52,"MAJOR ACTIVE","OUTSIDE WARRANTY"))),"CHECK INPUT")))</f>
        <v/>
      </c>
      <c r="AB52" s="66" t="str">
        <f aca="false">IF(A52="","",IF(Z52="","",IFERROR(EDATE(IF(ISNUMBER(Z52),Z52,DATE(VALUE(RIGHT(TRIM(Z52),4)),VALUE(MID(TRIM(Z52),4,2)),VALUE(LEFT(TRIM(Z52),2)))),24),"CHECK INPUT")))</f>
        <v/>
      </c>
      <c r="AC52" s="66" t="str">
        <f aca="false">IF(A52="","",IF(Z52="","",IFERROR(EDATE(IF(ISNUMBER(Z52),Z52,DATE(VALUE(RIGHT(TRIM(Z52),4)),VALUE(MID(TRIM(Z52),4,2)),VALUE(LEFT(TRIM(Z52),2)))),72),"CHECK INPUT")))</f>
        <v/>
      </c>
      <c r="AD52" s="71" t="str">
        <f aca="false">IF(A52="","",IF(Z52="","Enter the confirmed OC / completion date",IF(AA52="CHECK INPUT","Check the OC / completion date entered",IF(AA52="MINOR + MAJOR ACTIVE","Arrange or confirm the defects inspection, builder notification and committee review before the two-year deadline",IF(AA52="MAJOR ACTIVE","Continue major-defect monitoring and obtain committee and legal instructions before the six-year deadline",IF(AA52="OUTSIDE WARRANTY","Confirm whether unresolved defects or alternative rights require legal advice",""))))))</f>
        <v/>
      </c>
      <c r="AE52" s="66" t="str">
        <f aca="true">IF(A52="","",IF(OR(Z52="",NOT(ISNUMBER(Z52)),Z52&gt;TODAY(),AA52="OUTSIDE WARRANTY"),"",IF(AA52="MINOR + MAJOR ACTIVE",IF(AG52&gt;365,AB52-365,IF(AG52&gt;180,AB52-180,IF(AG52&gt;90,AB52-90,IF(AG52&gt;30,AB52-30,TODAY())))),IF(AA52="MAJOR ACTIVE",IF(AI52&gt;365,AC52-365,IF(AI52&gt;180,AC52-180,IF(AI52&gt;90,AC52-90,IF(AI52&gt;30,AC52-30,TODAY())))),""))))</f>
        <v/>
      </c>
      <c r="AF52" s="69"/>
      <c r="AG52" s="1" t="str">
        <f aca="true">IF(OR(AB52="",NOT(ISNUMBER(AB52))),"",AB52-TODAY())</f>
        <v/>
      </c>
      <c r="AH52" s="1" t="str">
        <f aca="false">IF(A52="","",IF(Z52="","MISSING DATE",IF(NOT(ISNUMBER(AB52)),"CHECK INPUT",IF(AG52&lt;0,"EXPIRED",IF(AG52&lt;=30,"DUE ≤ 30 DAYS",IF(AG52&lt;=90,"DUE ≤ 90 DAYS",IF(AG52&lt;=180,"DUE ≤ 180 DAYS",IF(AG52&lt;=365,"DUE ≤ 12 MONTHS","CURRENT"))))))))</f>
        <v/>
      </c>
      <c r="AI52" s="1" t="str">
        <f aca="true">IF(OR(AC52="",NOT(ISNUMBER(AC52))),"",AC52-TODAY())</f>
        <v/>
      </c>
      <c r="AJ52" s="1" t="str">
        <f aca="false">IF(A52="","",IF(Z52="","",IF(NOT(ISNUMBER(AC52)),"CHECK INPUT",IF(AI52&lt;0,"EXPIRED",IF(AI52&lt;=30,"DUE ≤ 30 DAYS",IF(AI52&lt;=90,"DUE ≤ 90 DAYS",IF(AI52&lt;=180,"DUE ≤ 180 DAYS",IF(AI52&lt;=365,"DUE ≤ 12 MONTHS","CURRENT"))))))))</f>
        <v/>
      </c>
      <c r="AK52" s="60"/>
    </row>
    <row r="53" customFormat="false" ht="20" hidden="false" customHeight="true" outlineLevel="0" collapsed="false">
      <c r="A53" s="61"/>
      <c r="B53" s="62"/>
      <c r="C53" s="63"/>
      <c r="D53" s="64"/>
      <c r="E53" s="65"/>
      <c r="F53" s="66" t="str">
        <f aca="false">IF(A53="","",IF(OR(D53="",E53=""),"",IFERROR(EDATE(IF(ISNUMBER(D53),D53,DATE(VALUE(RIGHT(D53,4)),VALUE(MID(D53,4,2)),VALUE(LEFT(D53,2)))),E53*12),"CHECK INPUT")))</f>
        <v/>
      </c>
      <c r="G53" s="67" t="str">
        <f aca="true">IF(OR(F53="",NOT(ISNUMBER(F53))),"",F53-TODAY())</f>
        <v/>
      </c>
      <c r="H53" s="68" t="str">
        <f aca="false">IF(A53="","",IF(OR(D53="",E53=""),"MISSING DATE",IF(NOT(ISNUMBER(F53)),"CHECK INPUT",IF(G53&lt;0,"EXPIRED",IF(G53&lt;=30,"DUE ≤ 30 DAYS",IF(G53&lt;=90,"DUE ≤ 90 DAYS",IF(G53&lt;=180,"DUE ≤ 180 DAYS","CURRENT")))))))</f>
        <v/>
      </c>
      <c r="I53" s="64"/>
      <c r="J53" s="64"/>
      <c r="K53" s="67" t="str">
        <f aca="true">IF(J53="","",IFERROR(IF(ISNUMBER(J53),J53,DATE(VALUE(RIGHT(J53,4)),VALUE(MID(J53,4,2)),VALUE(LEFT(J53,2))))-TODAY(),"CHECK INPUT"))</f>
        <v/>
      </c>
      <c r="L53" s="68" t="str">
        <f aca="false">IF(A53="","",IF(J53="","MISSING DATE",IF(NOT(ISNUMBER(K53)),"CHECK INPUT",IF(K53&lt;0,"OVERDUE",IF(K53&lt;=30,"DUE ≤ 30 DAYS",IF(K53&lt;=90,"DUE ≤ 90 DAYS","CURRENT"))))))</f>
        <v/>
      </c>
      <c r="M53" s="64"/>
      <c r="N53" s="64"/>
      <c r="O53" s="67" t="str">
        <f aca="true">IF(N53="","",IFERROR(IF(ISNUMBER(N53),N53,DATE(VALUE(RIGHT(N53,4)),VALUE(MID(N53,4,2)),VALUE(LEFT(N53,2))))-TODAY(),"CHECK INPUT"))</f>
        <v/>
      </c>
      <c r="P53" s="68" t="str">
        <f aca="false">IF(A53="","",IF(N53="","MISSING DATE",IF(NOT(ISNUMBER(O53)),"CHECK INPUT",IF(O53&lt;0,"OVERDUE",IF(O53&lt;=30,"DUE ≤ 30 DAYS",IF(O53&lt;=90,"DUE ≤ 90 DAYS",IF(O53&lt;=180,"DUE ≤ 180 DAYS","CURRENT")))))))</f>
        <v/>
      </c>
      <c r="Q53" s="64"/>
      <c r="R53" s="64"/>
      <c r="S53" s="67" t="str">
        <f aca="true">IF(R53="","",IFERROR(IF(ISNUMBER(R53),R53,DATE(VALUE(RIGHT(R53,4)),VALUE(MID(R53,4,2)),VALUE(LEFT(R53,2))))-TODAY(),"CHECK INPUT"))</f>
        <v/>
      </c>
      <c r="T53" s="68" t="str">
        <f aca="false">IF(A53="","",IF(R53="","MISSING DATE",IF(NOT(ISNUMBER(S53)),"CHECK INPUT",IF(S53&lt;0,"OVERDUE",IF(S53&lt;=30,"DUE ≤ 30 DAYS",IF(S53&lt;=90,"DUE ≤ 90 DAYS","CURRENT"))))))</f>
        <v/>
      </c>
      <c r="U53" s="64"/>
      <c r="V53" s="62"/>
      <c r="W53" s="64"/>
      <c r="X53" s="69"/>
      <c r="Y53" s="68" t="str">
        <f aca="false">IF(A53="","",IF(U53="","",IFERROR(TEXT(IF(ISNUMBER(U53),U53,DATE(VALUE(RIGHT(U53,4)),VALUE(MID(U53,4,2)),VALUE(LEFT(U53,2)))),"mmmm yyyy"),"CHECK INPUT")))</f>
        <v/>
      </c>
      <c r="Z53" s="70"/>
      <c r="AA53" s="68" t="str">
        <f aca="true">IF(A53="","",IF(Z53="","MISSING DATE",IFERROR(IF(IF(ISNUMBER(Z53),Z53,DATE(VALUE(RIGHT(TRIM(Z53),4)),VALUE(MID(TRIM(Z53),4,2)),VALUE(LEFT(TRIM(Z53),2))))&gt;TODAY(),"CHECK INPUT",IF(TODAY()&lt;=AB53,"MINOR + MAJOR ACTIVE",IF(TODAY()&lt;=AC53,"MAJOR ACTIVE","OUTSIDE WARRANTY"))),"CHECK INPUT")))</f>
        <v/>
      </c>
      <c r="AB53" s="66" t="str">
        <f aca="false">IF(A53="","",IF(Z53="","",IFERROR(EDATE(IF(ISNUMBER(Z53),Z53,DATE(VALUE(RIGHT(TRIM(Z53),4)),VALUE(MID(TRIM(Z53),4,2)),VALUE(LEFT(TRIM(Z53),2)))),24),"CHECK INPUT")))</f>
        <v/>
      </c>
      <c r="AC53" s="66" t="str">
        <f aca="false">IF(A53="","",IF(Z53="","",IFERROR(EDATE(IF(ISNUMBER(Z53),Z53,DATE(VALUE(RIGHT(TRIM(Z53),4)),VALUE(MID(TRIM(Z53),4,2)),VALUE(LEFT(TRIM(Z53),2)))),72),"CHECK INPUT")))</f>
        <v/>
      </c>
      <c r="AD53" s="71" t="str">
        <f aca="false">IF(A53="","",IF(Z53="","Enter the confirmed OC / completion date",IF(AA53="CHECK INPUT","Check the OC / completion date entered",IF(AA53="MINOR + MAJOR ACTIVE","Arrange or confirm the defects inspection, builder notification and committee review before the two-year deadline",IF(AA53="MAJOR ACTIVE","Continue major-defect monitoring and obtain committee and legal instructions before the six-year deadline",IF(AA53="OUTSIDE WARRANTY","Confirm whether unresolved defects or alternative rights require legal advice",""))))))</f>
        <v/>
      </c>
      <c r="AE53" s="66" t="str">
        <f aca="true">IF(A53="","",IF(OR(Z53="",NOT(ISNUMBER(Z53)),Z53&gt;TODAY(),AA53="OUTSIDE WARRANTY"),"",IF(AA53="MINOR + MAJOR ACTIVE",IF(AG53&gt;365,AB53-365,IF(AG53&gt;180,AB53-180,IF(AG53&gt;90,AB53-90,IF(AG53&gt;30,AB53-30,TODAY())))),IF(AA53="MAJOR ACTIVE",IF(AI53&gt;365,AC53-365,IF(AI53&gt;180,AC53-180,IF(AI53&gt;90,AC53-90,IF(AI53&gt;30,AC53-30,TODAY())))),""))))</f>
        <v/>
      </c>
      <c r="AF53" s="69"/>
      <c r="AG53" s="1" t="str">
        <f aca="true">IF(OR(AB53="",NOT(ISNUMBER(AB53))),"",AB53-TODAY())</f>
        <v/>
      </c>
      <c r="AH53" s="1" t="str">
        <f aca="false">IF(A53="","",IF(Z53="","MISSING DATE",IF(NOT(ISNUMBER(AB53)),"CHECK INPUT",IF(AG53&lt;0,"EXPIRED",IF(AG53&lt;=30,"DUE ≤ 30 DAYS",IF(AG53&lt;=90,"DUE ≤ 90 DAYS",IF(AG53&lt;=180,"DUE ≤ 180 DAYS",IF(AG53&lt;=365,"DUE ≤ 12 MONTHS","CURRENT"))))))))</f>
        <v/>
      </c>
      <c r="AI53" s="1" t="str">
        <f aca="true">IF(OR(AC53="",NOT(ISNUMBER(AC53))),"",AC53-TODAY())</f>
        <v/>
      </c>
      <c r="AJ53" s="1" t="str">
        <f aca="false">IF(A53="","",IF(Z53="","",IF(NOT(ISNUMBER(AC53)),"CHECK INPUT",IF(AI53&lt;0,"EXPIRED",IF(AI53&lt;=30,"DUE ≤ 30 DAYS",IF(AI53&lt;=90,"DUE ≤ 90 DAYS",IF(AI53&lt;=180,"DUE ≤ 180 DAYS",IF(AI53&lt;=365,"DUE ≤ 12 MONTHS","CURRENT"))))))))</f>
        <v/>
      </c>
      <c r="AK53" s="60"/>
    </row>
    <row r="54" customFormat="false" ht="20" hidden="false" customHeight="true" outlineLevel="0" collapsed="false">
      <c r="A54" s="61"/>
      <c r="B54" s="62"/>
      <c r="C54" s="63"/>
      <c r="D54" s="64"/>
      <c r="E54" s="65"/>
      <c r="F54" s="66" t="str">
        <f aca="false">IF(A54="","",IF(OR(D54="",E54=""),"",IFERROR(EDATE(IF(ISNUMBER(D54),D54,DATE(VALUE(RIGHT(D54,4)),VALUE(MID(D54,4,2)),VALUE(LEFT(D54,2)))),E54*12),"CHECK INPUT")))</f>
        <v/>
      </c>
      <c r="G54" s="67" t="str">
        <f aca="true">IF(OR(F54="",NOT(ISNUMBER(F54))),"",F54-TODAY())</f>
        <v/>
      </c>
      <c r="H54" s="68" t="str">
        <f aca="false">IF(A54="","",IF(OR(D54="",E54=""),"MISSING DATE",IF(NOT(ISNUMBER(F54)),"CHECK INPUT",IF(G54&lt;0,"EXPIRED",IF(G54&lt;=30,"DUE ≤ 30 DAYS",IF(G54&lt;=90,"DUE ≤ 90 DAYS",IF(G54&lt;=180,"DUE ≤ 180 DAYS","CURRENT")))))))</f>
        <v/>
      </c>
      <c r="I54" s="64"/>
      <c r="J54" s="64"/>
      <c r="K54" s="67" t="str">
        <f aca="true">IF(J54="","",IFERROR(IF(ISNUMBER(J54),J54,DATE(VALUE(RIGHT(J54,4)),VALUE(MID(J54,4,2)),VALUE(LEFT(J54,2))))-TODAY(),"CHECK INPUT"))</f>
        <v/>
      </c>
      <c r="L54" s="68" t="str">
        <f aca="false">IF(A54="","",IF(J54="","MISSING DATE",IF(NOT(ISNUMBER(K54)),"CHECK INPUT",IF(K54&lt;0,"OVERDUE",IF(K54&lt;=30,"DUE ≤ 30 DAYS",IF(K54&lt;=90,"DUE ≤ 90 DAYS","CURRENT"))))))</f>
        <v/>
      </c>
      <c r="M54" s="64"/>
      <c r="N54" s="64"/>
      <c r="O54" s="67" t="str">
        <f aca="true">IF(N54="","",IFERROR(IF(ISNUMBER(N54),N54,DATE(VALUE(RIGHT(N54,4)),VALUE(MID(N54,4,2)),VALUE(LEFT(N54,2))))-TODAY(),"CHECK INPUT"))</f>
        <v/>
      </c>
      <c r="P54" s="68" t="str">
        <f aca="false">IF(A54="","",IF(N54="","MISSING DATE",IF(NOT(ISNUMBER(O54)),"CHECK INPUT",IF(O54&lt;0,"OVERDUE",IF(O54&lt;=30,"DUE ≤ 30 DAYS",IF(O54&lt;=90,"DUE ≤ 90 DAYS",IF(O54&lt;=180,"DUE ≤ 180 DAYS","CURRENT")))))))</f>
        <v/>
      </c>
      <c r="Q54" s="64"/>
      <c r="R54" s="64"/>
      <c r="S54" s="67" t="str">
        <f aca="true">IF(R54="","",IFERROR(IF(ISNUMBER(R54),R54,DATE(VALUE(RIGHT(R54,4)),VALUE(MID(R54,4,2)),VALUE(LEFT(R54,2))))-TODAY(),"CHECK INPUT"))</f>
        <v/>
      </c>
      <c r="T54" s="68" t="str">
        <f aca="false">IF(A54="","",IF(R54="","MISSING DATE",IF(NOT(ISNUMBER(S54)),"CHECK INPUT",IF(S54&lt;0,"OVERDUE",IF(S54&lt;=30,"DUE ≤ 30 DAYS",IF(S54&lt;=90,"DUE ≤ 90 DAYS","CURRENT"))))))</f>
        <v/>
      </c>
      <c r="U54" s="64"/>
      <c r="V54" s="62"/>
      <c r="W54" s="64"/>
      <c r="X54" s="69"/>
      <c r="Y54" s="68" t="str">
        <f aca="false">IF(A54="","",IF(U54="","",IFERROR(TEXT(IF(ISNUMBER(U54),U54,DATE(VALUE(RIGHT(U54,4)),VALUE(MID(U54,4,2)),VALUE(LEFT(U54,2)))),"mmmm yyyy"),"CHECK INPUT")))</f>
        <v/>
      </c>
      <c r="Z54" s="70"/>
      <c r="AA54" s="68" t="str">
        <f aca="true">IF(A54="","",IF(Z54="","MISSING DATE",IFERROR(IF(IF(ISNUMBER(Z54),Z54,DATE(VALUE(RIGHT(TRIM(Z54),4)),VALUE(MID(TRIM(Z54),4,2)),VALUE(LEFT(TRIM(Z54),2))))&gt;TODAY(),"CHECK INPUT",IF(TODAY()&lt;=AB54,"MINOR + MAJOR ACTIVE",IF(TODAY()&lt;=AC54,"MAJOR ACTIVE","OUTSIDE WARRANTY"))),"CHECK INPUT")))</f>
        <v/>
      </c>
      <c r="AB54" s="66" t="str">
        <f aca="false">IF(A54="","",IF(Z54="","",IFERROR(EDATE(IF(ISNUMBER(Z54),Z54,DATE(VALUE(RIGHT(TRIM(Z54),4)),VALUE(MID(TRIM(Z54),4,2)),VALUE(LEFT(TRIM(Z54),2)))),24),"CHECK INPUT")))</f>
        <v/>
      </c>
      <c r="AC54" s="66" t="str">
        <f aca="false">IF(A54="","",IF(Z54="","",IFERROR(EDATE(IF(ISNUMBER(Z54),Z54,DATE(VALUE(RIGHT(TRIM(Z54),4)),VALUE(MID(TRIM(Z54),4,2)),VALUE(LEFT(TRIM(Z54),2)))),72),"CHECK INPUT")))</f>
        <v/>
      </c>
      <c r="AD54" s="71" t="str">
        <f aca="false">IF(A54="","",IF(Z54="","Enter the confirmed OC / completion date",IF(AA54="CHECK INPUT","Check the OC / completion date entered",IF(AA54="MINOR + MAJOR ACTIVE","Arrange or confirm the defects inspection, builder notification and committee review before the two-year deadline",IF(AA54="MAJOR ACTIVE","Continue major-defect monitoring and obtain committee and legal instructions before the six-year deadline",IF(AA54="OUTSIDE WARRANTY","Confirm whether unresolved defects or alternative rights require legal advice",""))))))</f>
        <v/>
      </c>
      <c r="AE54" s="66" t="str">
        <f aca="true">IF(A54="","",IF(OR(Z54="",NOT(ISNUMBER(Z54)),Z54&gt;TODAY(),AA54="OUTSIDE WARRANTY"),"",IF(AA54="MINOR + MAJOR ACTIVE",IF(AG54&gt;365,AB54-365,IF(AG54&gt;180,AB54-180,IF(AG54&gt;90,AB54-90,IF(AG54&gt;30,AB54-30,TODAY())))),IF(AA54="MAJOR ACTIVE",IF(AI54&gt;365,AC54-365,IF(AI54&gt;180,AC54-180,IF(AI54&gt;90,AC54-90,IF(AI54&gt;30,AC54-30,TODAY())))),""))))</f>
        <v/>
      </c>
      <c r="AF54" s="69"/>
      <c r="AG54" s="1" t="str">
        <f aca="true">IF(OR(AB54="",NOT(ISNUMBER(AB54))),"",AB54-TODAY())</f>
        <v/>
      </c>
      <c r="AH54" s="1" t="str">
        <f aca="false">IF(A54="","",IF(Z54="","MISSING DATE",IF(NOT(ISNUMBER(AB54)),"CHECK INPUT",IF(AG54&lt;0,"EXPIRED",IF(AG54&lt;=30,"DUE ≤ 30 DAYS",IF(AG54&lt;=90,"DUE ≤ 90 DAYS",IF(AG54&lt;=180,"DUE ≤ 180 DAYS",IF(AG54&lt;=365,"DUE ≤ 12 MONTHS","CURRENT"))))))))</f>
        <v/>
      </c>
      <c r="AI54" s="1" t="str">
        <f aca="true">IF(OR(AC54="",NOT(ISNUMBER(AC54))),"",AC54-TODAY())</f>
        <v/>
      </c>
      <c r="AJ54" s="1" t="str">
        <f aca="false">IF(A54="","",IF(Z54="","",IF(NOT(ISNUMBER(AC54)),"CHECK INPUT",IF(AI54&lt;0,"EXPIRED",IF(AI54&lt;=30,"DUE ≤ 30 DAYS",IF(AI54&lt;=90,"DUE ≤ 90 DAYS",IF(AI54&lt;=180,"DUE ≤ 180 DAYS",IF(AI54&lt;=365,"DUE ≤ 12 MONTHS","CURRENT"))))))))</f>
        <v/>
      </c>
      <c r="AK54" s="60"/>
    </row>
    <row r="55" customFormat="false" ht="20" hidden="false" customHeight="true" outlineLevel="0" collapsed="false">
      <c r="A55" s="61"/>
      <c r="B55" s="62"/>
      <c r="C55" s="63"/>
      <c r="D55" s="64"/>
      <c r="E55" s="65"/>
      <c r="F55" s="66" t="str">
        <f aca="false">IF(A55="","",IF(OR(D55="",E55=""),"",IFERROR(EDATE(IF(ISNUMBER(D55),D55,DATE(VALUE(RIGHT(D55,4)),VALUE(MID(D55,4,2)),VALUE(LEFT(D55,2)))),E55*12),"CHECK INPUT")))</f>
        <v/>
      </c>
      <c r="G55" s="67" t="str">
        <f aca="true">IF(OR(F55="",NOT(ISNUMBER(F55))),"",F55-TODAY())</f>
        <v/>
      </c>
      <c r="H55" s="68" t="str">
        <f aca="false">IF(A55="","",IF(OR(D55="",E55=""),"MISSING DATE",IF(NOT(ISNUMBER(F55)),"CHECK INPUT",IF(G55&lt;0,"EXPIRED",IF(G55&lt;=30,"DUE ≤ 30 DAYS",IF(G55&lt;=90,"DUE ≤ 90 DAYS",IF(G55&lt;=180,"DUE ≤ 180 DAYS","CURRENT")))))))</f>
        <v/>
      </c>
      <c r="I55" s="64"/>
      <c r="J55" s="64"/>
      <c r="K55" s="67" t="str">
        <f aca="true">IF(J55="","",IFERROR(IF(ISNUMBER(J55),J55,DATE(VALUE(RIGHT(J55,4)),VALUE(MID(J55,4,2)),VALUE(LEFT(J55,2))))-TODAY(),"CHECK INPUT"))</f>
        <v/>
      </c>
      <c r="L55" s="68" t="str">
        <f aca="false">IF(A55="","",IF(J55="","MISSING DATE",IF(NOT(ISNUMBER(K55)),"CHECK INPUT",IF(K55&lt;0,"OVERDUE",IF(K55&lt;=30,"DUE ≤ 30 DAYS",IF(K55&lt;=90,"DUE ≤ 90 DAYS","CURRENT"))))))</f>
        <v/>
      </c>
      <c r="M55" s="64"/>
      <c r="N55" s="64"/>
      <c r="O55" s="67" t="str">
        <f aca="true">IF(N55="","",IFERROR(IF(ISNUMBER(N55),N55,DATE(VALUE(RIGHT(N55,4)),VALUE(MID(N55,4,2)),VALUE(LEFT(N55,2))))-TODAY(),"CHECK INPUT"))</f>
        <v/>
      </c>
      <c r="P55" s="68" t="str">
        <f aca="false">IF(A55="","",IF(N55="","MISSING DATE",IF(NOT(ISNUMBER(O55)),"CHECK INPUT",IF(O55&lt;0,"OVERDUE",IF(O55&lt;=30,"DUE ≤ 30 DAYS",IF(O55&lt;=90,"DUE ≤ 90 DAYS",IF(O55&lt;=180,"DUE ≤ 180 DAYS","CURRENT")))))))</f>
        <v/>
      </c>
      <c r="Q55" s="64"/>
      <c r="R55" s="64"/>
      <c r="S55" s="67" t="str">
        <f aca="true">IF(R55="","",IFERROR(IF(ISNUMBER(R55),R55,DATE(VALUE(RIGHT(R55,4)),VALUE(MID(R55,4,2)),VALUE(LEFT(R55,2))))-TODAY(),"CHECK INPUT"))</f>
        <v/>
      </c>
      <c r="T55" s="68" t="str">
        <f aca="false">IF(A55="","",IF(R55="","MISSING DATE",IF(NOT(ISNUMBER(S55)),"CHECK INPUT",IF(S55&lt;0,"OVERDUE",IF(S55&lt;=30,"DUE ≤ 30 DAYS",IF(S55&lt;=90,"DUE ≤ 90 DAYS","CURRENT"))))))</f>
        <v/>
      </c>
      <c r="U55" s="64"/>
      <c r="V55" s="62"/>
      <c r="W55" s="64"/>
      <c r="X55" s="69"/>
      <c r="Y55" s="68" t="str">
        <f aca="false">IF(A55="","",IF(U55="","",IFERROR(TEXT(IF(ISNUMBER(U55),U55,DATE(VALUE(RIGHT(U55,4)),VALUE(MID(U55,4,2)),VALUE(LEFT(U55,2)))),"mmmm yyyy"),"CHECK INPUT")))</f>
        <v/>
      </c>
      <c r="Z55" s="70"/>
      <c r="AA55" s="68" t="str">
        <f aca="true">IF(A55="","",IF(Z55="","MISSING DATE",IFERROR(IF(IF(ISNUMBER(Z55),Z55,DATE(VALUE(RIGHT(TRIM(Z55),4)),VALUE(MID(TRIM(Z55),4,2)),VALUE(LEFT(TRIM(Z55),2))))&gt;TODAY(),"CHECK INPUT",IF(TODAY()&lt;=AB55,"MINOR + MAJOR ACTIVE",IF(TODAY()&lt;=AC55,"MAJOR ACTIVE","OUTSIDE WARRANTY"))),"CHECK INPUT")))</f>
        <v/>
      </c>
      <c r="AB55" s="66" t="str">
        <f aca="false">IF(A55="","",IF(Z55="","",IFERROR(EDATE(IF(ISNUMBER(Z55),Z55,DATE(VALUE(RIGHT(TRIM(Z55),4)),VALUE(MID(TRIM(Z55),4,2)),VALUE(LEFT(TRIM(Z55),2)))),24),"CHECK INPUT")))</f>
        <v/>
      </c>
      <c r="AC55" s="66" t="str">
        <f aca="false">IF(A55="","",IF(Z55="","",IFERROR(EDATE(IF(ISNUMBER(Z55),Z55,DATE(VALUE(RIGHT(TRIM(Z55),4)),VALUE(MID(TRIM(Z55),4,2)),VALUE(LEFT(TRIM(Z55),2)))),72),"CHECK INPUT")))</f>
        <v/>
      </c>
      <c r="AD55" s="71" t="str">
        <f aca="false">IF(A55="","",IF(Z55="","Enter the confirmed OC / completion date",IF(AA55="CHECK INPUT","Check the OC / completion date entered",IF(AA55="MINOR + MAJOR ACTIVE","Arrange or confirm the defects inspection, builder notification and committee review before the two-year deadline",IF(AA55="MAJOR ACTIVE","Continue major-defect monitoring and obtain committee and legal instructions before the six-year deadline",IF(AA55="OUTSIDE WARRANTY","Confirm whether unresolved defects or alternative rights require legal advice",""))))))</f>
        <v/>
      </c>
      <c r="AE55" s="66" t="str">
        <f aca="true">IF(A55="","",IF(OR(Z55="",NOT(ISNUMBER(Z55)),Z55&gt;TODAY(),AA55="OUTSIDE WARRANTY"),"",IF(AA55="MINOR + MAJOR ACTIVE",IF(AG55&gt;365,AB55-365,IF(AG55&gt;180,AB55-180,IF(AG55&gt;90,AB55-90,IF(AG55&gt;30,AB55-30,TODAY())))),IF(AA55="MAJOR ACTIVE",IF(AI55&gt;365,AC55-365,IF(AI55&gt;180,AC55-180,IF(AI55&gt;90,AC55-90,IF(AI55&gt;30,AC55-30,TODAY())))),""))))</f>
        <v/>
      </c>
      <c r="AF55" s="69"/>
      <c r="AG55" s="1" t="str">
        <f aca="true">IF(OR(AB55="",NOT(ISNUMBER(AB55))),"",AB55-TODAY())</f>
        <v/>
      </c>
      <c r="AH55" s="1" t="str">
        <f aca="false">IF(A55="","",IF(Z55="","MISSING DATE",IF(NOT(ISNUMBER(AB55)),"CHECK INPUT",IF(AG55&lt;0,"EXPIRED",IF(AG55&lt;=30,"DUE ≤ 30 DAYS",IF(AG55&lt;=90,"DUE ≤ 90 DAYS",IF(AG55&lt;=180,"DUE ≤ 180 DAYS",IF(AG55&lt;=365,"DUE ≤ 12 MONTHS","CURRENT"))))))))</f>
        <v/>
      </c>
      <c r="AI55" s="1" t="str">
        <f aca="true">IF(OR(AC55="",NOT(ISNUMBER(AC55))),"",AC55-TODAY())</f>
        <v/>
      </c>
      <c r="AJ55" s="1" t="str">
        <f aca="false">IF(A55="","",IF(Z55="","",IF(NOT(ISNUMBER(AC55)),"CHECK INPUT",IF(AI55&lt;0,"EXPIRED",IF(AI55&lt;=30,"DUE ≤ 30 DAYS",IF(AI55&lt;=90,"DUE ≤ 90 DAYS",IF(AI55&lt;=180,"DUE ≤ 180 DAYS",IF(AI55&lt;=365,"DUE ≤ 12 MONTHS","CURRENT"))))))))</f>
        <v/>
      </c>
      <c r="AK55" s="60"/>
    </row>
    <row r="56" customFormat="false" ht="20" hidden="false" customHeight="true" outlineLevel="0" collapsed="false">
      <c r="A56" s="61"/>
      <c r="B56" s="62"/>
      <c r="C56" s="63"/>
      <c r="D56" s="64"/>
      <c r="E56" s="65"/>
      <c r="F56" s="66" t="str">
        <f aca="false">IF(A56="","",IF(OR(D56="",E56=""),"",IFERROR(EDATE(IF(ISNUMBER(D56),D56,DATE(VALUE(RIGHT(D56,4)),VALUE(MID(D56,4,2)),VALUE(LEFT(D56,2)))),E56*12),"CHECK INPUT")))</f>
        <v/>
      </c>
      <c r="G56" s="67" t="str">
        <f aca="true">IF(OR(F56="",NOT(ISNUMBER(F56))),"",F56-TODAY())</f>
        <v/>
      </c>
      <c r="H56" s="68" t="str">
        <f aca="false">IF(A56="","",IF(OR(D56="",E56=""),"MISSING DATE",IF(NOT(ISNUMBER(F56)),"CHECK INPUT",IF(G56&lt;0,"EXPIRED",IF(G56&lt;=30,"DUE ≤ 30 DAYS",IF(G56&lt;=90,"DUE ≤ 90 DAYS",IF(G56&lt;=180,"DUE ≤ 180 DAYS","CURRENT")))))))</f>
        <v/>
      </c>
      <c r="I56" s="64"/>
      <c r="J56" s="64"/>
      <c r="K56" s="67" t="str">
        <f aca="true">IF(J56="","",IFERROR(IF(ISNUMBER(J56),J56,DATE(VALUE(RIGHT(J56,4)),VALUE(MID(J56,4,2)),VALUE(LEFT(J56,2))))-TODAY(),"CHECK INPUT"))</f>
        <v/>
      </c>
      <c r="L56" s="68" t="str">
        <f aca="false">IF(A56="","",IF(J56="","MISSING DATE",IF(NOT(ISNUMBER(K56)),"CHECK INPUT",IF(K56&lt;0,"OVERDUE",IF(K56&lt;=30,"DUE ≤ 30 DAYS",IF(K56&lt;=90,"DUE ≤ 90 DAYS","CURRENT"))))))</f>
        <v/>
      </c>
      <c r="M56" s="64"/>
      <c r="N56" s="64"/>
      <c r="O56" s="67" t="str">
        <f aca="true">IF(N56="","",IFERROR(IF(ISNUMBER(N56),N56,DATE(VALUE(RIGHT(N56,4)),VALUE(MID(N56,4,2)),VALUE(LEFT(N56,2))))-TODAY(),"CHECK INPUT"))</f>
        <v/>
      </c>
      <c r="P56" s="68" t="str">
        <f aca="false">IF(A56="","",IF(N56="","MISSING DATE",IF(NOT(ISNUMBER(O56)),"CHECK INPUT",IF(O56&lt;0,"OVERDUE",IF(O56&lt;=30,"DUE ≤ 30 DAYS",IF(O56&lt;=90,"DUE ≤ 90 DAYS",IF(O56&lt;=180,"DUE ≤ 180 DAYS","CURRENT")))))))</f>
        <v/>
      </c>
      <c r="Q56" s="64"/>
      <c r="R56" s="64"/>
      <c r="S56" s="67" t="str">
        <f aca="true">IF(R56="","",IFERROR(IF(ISNUMBER(R56),R56,DATE(VALUE(RIGHT(R56,4)),VALUE(MID(R56,4,2)),VALUE(LEFT(R56,2))))-TODAY(),"CHECK INPUT"))</f>
        <v/>
      </c>
      <c r="T56" s="68" t="str">
        <f aca="false">IF(A56="","",IF(R56="","MISSING DATE",IF(NOT(ISNUMBER(S56)),"CHECK INPUT",IF(S56&lt;0,"OVERDUE",IF(S56&lt;=30,"DUE ≤ 30 DAYS",IF(S56&lt;=90,"DUE ≤ 90 DAYS","CURRENT"))))))</f>
        <v/>
      </c>
      <c r="U56" s="64"/>
      <c r="V56" s="62"/>
      <c r="W56" s="64"/>
      <c r="X56" s="69"/>
      <c r="Y56" s="68" t="str">
        <f aca="false">IF(A56="","",IF(U56="","",IFERROR(TEXT(IF(ISNUMBER(U56),U56,DATE(VALUE(RIGHT(U56,4)),VALUE(MID(U56,4,2)),VALUE(LEFT(U56,2)))),"mmmm yyyy"),"CHECK INPUT")))</f>
        <v/>
      </c>
      <c r="Z56" s="70"/>
      <c r="AA56" s="68" t="str">
        <f aca="true">IF(A56="","",IF(Z56="","MISSING DATE",IFERROR(IF(IF(ISNUMBER(Z56),Z56,DATE(VALUE(RIGHT(TRIM(Z56),4)),VALUE(MID(TRIM(Z56),4,2)),VALUE(LEFT(TRIM(Z56),2))))&gt;TODAY(),"CHECK INPUT",IF(TODAY()&lt;=AB56,"MINOR + MAJOR ACTIVE",IF(TODAY()&lt;=AC56,"MAJOR ACTIVE","OUTSIDE WARRANTY"))),"CHECK INPUT")))</f>
        <v/>
      </c>
      <c r="AB56" s="66" t="str">
        <f aca="false">IF(A56="","",IF(Z56="","",IFERROR(EDATE(IF(ISNUMBER(Z56),Z56,DATE(VALUE(RIGHT(TRIM(Z56),4)),VALUE(MID(TRIM(Z56),4,2)),VALUE(LEFT(TRIM(Z56),2)))),24),"CHECK INPUT")))</f>
        <v/>
      </c>
      <c r="AC56" s="66" t="str">
        <f aca="false">IF(A56="","",IF(Z56="","",IFERROR(EDATE(IF(ISNUMBER(Z56),Z56,DATE(VALUE(RIGHT(TRIM(Z56),4)),VALUE(MID(TRIM(Z56),4,2)),VALUE(LEFT(TRIM(Z56),2)))),72),"CHECK INPUT")))</f>
        <v/>
      </c>
      <c r="AD56" s="71" t="str">
        <f aca="false">IF(A56="","",IF(Z56="","Enter the confirmed OC / completion date",IF(AA56="CHECK INPUT","Check the OC / completion date entered",IF(AA56="MINOR + MAJOR ACTIVE","Arrange or confirm the defects inspection, builder notification and committee review before the two-year deadline",IF(AA56="MAJOR ACTIVE","Continue major-defect monitoring and obtain committee and legal instructions before the six-year deadline",IF(AA56="OUTSIDE WARRANTY","Confirm whether unresolved defects or alternative rights require legal advice",""))))))</f>
        <v/>
      </c>
      <c r="AE56" s="66" t="str">
        <f aca="true">IF(A56="","",IF(OR(Z56="",NOT(ISNUMBER(Z56)),Z56&gt;TODAY(),AA56="OUTSIDE WARRANTY"),"",IF(AA56="MINOR + MAJOR ACTIVE",IF(AG56&gt;365,AB56-365,IF(AG56&gt;180,AB56-180,IF(AG56&gt;90,AB56-90,IF(AG56&gt;30,AB56-30,TODAY())))),IF(AA56="MAJOR ACTIVE",IF(AI56&gt;365,AC56-365,IF(AI56&gt;180,AC56-180,IF(AI56&gt;90,AC56-90,IF(AI56&gt;30,AC56-30,TODAY())))),""))))</f>
        <v/>
      </c>
      <c r="AF56" s="69"/>
      <c r="AG56" s="1" t="str">
        <f aca="true">IF(OR(AB56="",NOT(ISNUMBER(AB56))),"",AB56-TODAY())</f>
        <v/>
      </c>
      <c r="AH56" s="1" t="str">
        <f aca="false">IF(A56="","",IF(Z56="","MISSING DATE",IF(NOT(ISNUMBER(AB56)),"CHECK INPUT",IF(AG56&lt;0,"EXPIRED",IF(AG56&lt;=30,"DUE ≤ 30 DAYS",IF(AG56&lt;=90,"DUE ≤ 90 DAYS",IF(AG56&lt;=180,"DUE ≤ 180 DAYS",IF(AG56&lt;=365,"DUE ≤ 12 MONTHS","CURRENT"))))))))</f>
        <v/>
      </c>
      <c r="AI56" s="1" t="str">
        <f aca="true">IF(OR(AC56="",NOT(ISNUMBER(AC56))),"",AC56-TODAY())</f>
        <v/>
      </c>
      <c r="AJ56" s="1" t="str">
        <f aca="false">IF(A56="","",IF(Z56="","",IF(NOT(ISNUMBER(AC56)),"CHECK INPUT",IF(AI56&lt;0,"EXPIRED",IF(AI56&lt;=30,"DUE ≤ 30 DAYS",IF(AI56&lt;=90,"DUE ≤ 90 DAYS",IF(AI56&lt;=180,"DUE ≤ 180 DAYS",IF(AI56&lt;=365,"DUE ≤ 12 MONTHS","CURRENT"))))))))</f>
        <v/>
      </c>
      <c r="AK56" s="60"/>
    </row>
    <row r="57" customFormat="false" ht="20" hidden="false" customHeight="true" outlineLevel="0" collapsed="false">
      <c r="A57" s="61"/>
      <c r="B57" s="62"/>
      <c r="C57" s="63"/>
      <c r="D57" s="64"/>
      <c r="E57" s="65"/>
      <c r="F57" s="66" t="str">
        <f aca="false">IF(A57="","",IF(OR(D57="",E57=""),"",IFERROR(EDATE(IF(ISNUMBER(D57),D57,DATE(VALUE(RIGHT(D57,4)),VALUE(MID(D57,4,2)),VALUE(LEFT(D57,2)))),E57*12),"CHECK INPUT")))</f>
        <v/>
      </c>
      <c r="G57" s="67" t="str">
        <f aca="true">IF(OR(F57="",NOT(ISNUMBER(F57))),"",F57-TODAY())</f>
        <v/>
      </c>
      <c r="H57" s="68" t="str">
        <f aca="false">IF(A57="","",IF(OR(D57="",E57=""),"MISSING DATE",IF(NOT(ISNUMBER(F57)),"CHECK INPUT",IF(G57&lt;0,"EXPIRED",IF(G57&lt;=30,"DUE ≤ 30 DAYS",IF(G57&lt;=90,"DUE ≤ 90 DAYS",IF(G57&lt;=180,"DUE ≤ 180 DAYS","CURRENT")))))))</f>
        <v/>
      </c>
      <c r="I57" s="64"/>
      <c r="J57" s="64"/>
      <c r="K57" s="67" t="str">
        <f aca="true">IF(J57="","",IFERROR(IF(ISNUMBER(J57),J57,DATE(VALUE(RIGHT(J57,4)),VALUE(MID(J57,4,2)),VALUE(LEFT(J57,2))))-TODAY(),"CHECK INPUT"))</f>
        <v/>
      </c>
      <c r="L57" s="68" t="str">
        <f aca="false">IF(A57="","",IF(J57="","MISSING DATE",IF(NOT(ISNUMBER(K57)),"CHECK INPUT",IF(K57&lt;0,"OVERDUE",IF(K57&lt;=30,"DUE ≤ 30 DAYS",IF(K57&lt;=90,"DUE ≤ 90 DAYS","CURRENT"))))))</f>
        <v/>
      </c>
      <c r="M57" s="64"/>
      <c r="N57" s="64"/>
      <c r="O57" s="67" t="str">
        <f aca="true">IF(N57="","",IFERROR(IF(ISNUMBER(N57),N57,DATE(VALUE(RIGHT(N57,4)),VALUE(MID(N57,4,2)),VALUE(LEFT(N57,2))))-TODAY(),"CHECK INPUT"))</f>
        <v/>
      </c>
      <c r="P57" s="68" t="str">
        <f aca="false">IF(A57="","",IF(N57="","MISSING DATE",IF(NOT(ISNUMBER(O57)),"CHECK INPUT",IF(O57&lt;0,"OVERDUE",IF(O57&lt;=30,"DUE ≤ 30 DAYS",IF(O57&lt;=90,"DUE ≤ 90 DAYS",IF(O57&lt;=180,"DUE ≤ 180 DAYS","CURRENT")))))))</f>
        <v/>
      </c>
      <c r="Q57" s="64"/>
      <c r="R57" s="64"/>
      <c r="S57" s="67" t="str">
        <f aca="true">IF(R57="","",IFERROR(IF(ISNUMBER(R57),R57,DATE(VALUE(RIGHT(R57,4)),VALUE(MID(R57,4,2)),VALUE(LEFT(R57,2))))-TODAY(),"CHECK INPUT"))</f>
        <v/>
      </c>
      <c r="T57" s="68" t="str">
        <f aca="false">IF(A57="","",IF(R57="","MISSING DATE",IF(NOT(ISNUMBER(S57)),"CHECK INPUT",IF(S57&lt;0,"OVERDUE",IF(S57&lt;=30,"DUE ≤ 30 DAYS",IF(S57&lt;=90,"DUE ≤ 90 DAYS","CURRENT"))))))</f>
        <v/>
      </c>
      <c r="U57" s="64"/>
      <c r="V57" s="62"/>
      <c r="W57" s="64"/>
      <c r="X57" s="69"/>
      <c r="Y57" s="68" t="str">
        <f aca="false">IF(A57="","",IF(U57="","",IFERROR(TEXT(IF(ISNUMBER(U57),U57,DATE(VALUE(RIGHT(U57,4)),VALUE(MID(U57,4,2)),VALUE(LEFT(U57,2)))),"mmmm yyyy"),"CHECK INPUT")))</f>
        <v/>
      </c>
      <c r="Z57" s="70"/>
      <c r="AA57" s="68" t="str">
        <f aca="true">IF(A57="","",IF(Z57="","MISSING DATE",IFERROR(IF(IF(ISNUMBER(Z57),Z57,DATE(VALUE(RIGHT(TRIM(Z57),4)),VALUE(MID(TRIM(Z57),4,2)),VALUE(LEFT(TRIM(Z57),2))))&gt;TODAY(),"CHECK INPUT",IF(TODAY()&lt;=AB57,"MINOR + MAJOR ACTIVE",IF(TODAY()&lt;=AC57,"MAJOR ACTIVE","OUTSIDE WARRANTY"))),"CHECK INPUT")))</f>
        <v/>
      </c>
      <c r="AB57" s="66" t="str">
        <f aca="false">IF(A57="","",IF(Z57="","",IFERROR(EDATE(IF(ISNUMBER(Z57),Z57,DATE(VALUE(RIGHT(TRIM(Z57),4)),VALUE(MID(TRIM(Z57),4,2)),VALUE(LEFT(TRIM(Z57),2)))),24),"CHECK INPUT")))</f>
        <v/>
      </c>
      <c r="AC57" s="66" t="str">
        <f aca="false">IF(A57="","",IF(Z57="","",IFERROR(EDATE(IF(ISNUMBER(Z57),Z57,DATE(VALUE(RIGHT(TRIM(Z57),4)),VALUE(MID(TRIM(Z57),4,2)),VALUE(LEFT(TRIM(Z57),2)))),72),"CHECK INPUT")))</f>
        <v/>
      </c>
      <c r="AD57" s="71" t="str">
        <f aca="false">IF(A57="","",IF(Z57="","Enter the confirmed OC / completion date",IF(AA57="CHECK INPUT","Check the OC / completion date entered",IF(AA57="MINOR + MAJOR ACTIVE","Arrange or confirm the defects inspection, builder notification and committee review before the two-year deadline",IF(AA57="MAJOR ACTIVE","Continue major-defect monitoring and obtain committee and legal instructions before the six-year deadline",IF(AA57="OUTSIDE WARRANTY","Confirm whether unresolved defects or alternative rights require legal advice",""))))))</f>
        <v/>
      </c>
      <c r="AE57" s="66" t="str">
        <f aca="true">IF(A57="","",IF(OR(Z57="",NOT(ISNUMBER(Z57)),Z57&gt;TODAY(),AA57="OUTSIDE WARRANTY"),"",IF(AA57="MINOR + MAJOR ACTIVE",IF(AG57&gt;365,AB57-365,IF(AG57&gt;180,AB57-180,IF(AG57&gt;90,AB57-90,IF(AG57&gt;30,AB57-30,TODAY())))),IF(AA57="MAJOR ACTIVE",IF(AI57&gt;365,AC57-365,IF(AI57&gt;180,AC57-180,IF(AI57&gt;90,AC57-90,IF(AI57&gt;30,AC57-30,TODAY())))),""))))</f>
        <v/>
      </c>
      <c r="AF57" s="69"/>
      <c r="AG57" s="1" t="str">
        <f aca="true">IF(OR(AB57="",NOT(ISNUMBER(AB57))),"",AB57-TODAY())</f>
        <v/>
      </c>
      <c r="AH57" s="1" t="str">
        <f aca="false">IF(A57="","",IF(Z57="","MISSING DATE",IF(NOT(ISNUMBER(AB57)),"CHECK INPUT",IF(AG57&lt;0,"EXPIRED",IF(AG57&lt;=30,"DUE ≤ 30 DAYS",IF(AG57&lt;=90,"DUE ≤ 90 DAYS",IF(AG57&lt;=180,"DUE ≤ 180 DAYS",IF(AG57&lt;=365,"DUE ≤ 12 MONTHS","CURRENT"))))))))</f>
        <v/>
      </c>
      <c r="AI57" s="1" t="str">
        <f aca="true">IF(OR(AC57="",NOT(ISNUMBER(AC57))),"",AC57-TODAY())</f>
        <v/>
      </c>
      <c r="AJ57" s="1" t="str">
        <f aca="false">IF(A57="","",IF(Z57="","",IF(NOT(ISNUMBER(AC57)),"CHECK INPUT",IF(AI57&lt;0,"EXPIRED",IF(AI57&lt;=30,"DUE ≤ 30 DAYS",IF(AI57&lt;=90,"DUE ≤ 90 DAYS",IF(AI57&lt;=180,"DUE ≤ 180 DAYS",IF(AI57&lt;=365,"DUE ≤ 12 MONTHS","CURRENT"))))))))</f>
        <v/>
      </c>
      <c r="AK57" s="60"/>
    </row>
    <row r="58" customFormat="false" ht="20" hidden="false" customHeight="true" outlineLevel="0" collapsed="false">
      <c r="A58" s="61"/>
      <c r="B58" s="62"/>
      <c r="C58" s="63"/>
      <c r="D58" s="64"/>
      <c r="E58" s="65"/>
      <c r="F58" s="66" t="str">
        <f aca="false">IF(A58="","",IF(OR(D58="",E58=""),"",IFERROR(EDATE(IF(ISNUMBER(D58),D58,DATE(VALUE(RIGHT(D58,4)),VALUE(MID(D58,4,2)),VALUE(LEFT(D58,2)))),E58*12),"CHECK INPUT")))</f>
        <v/>
      </c>
      <c r="G58" s="67" t="str">
        <f aca="true">IF(OR(F58="",NOT(ISNUMBER(F58))),"",F58-TODAY())</f>
        <v/>
      </c>
      <c r="H58" s="68" t="str">
        <f aca="false">IF(A58="","",IF(OR(D58="",E58=""),"MISSING DATE",IF(NOT(ISNUMBER(F58)),"CHECK INPUT",IF(G58&lt;0,"EXPIRED",IF(G58&lt;=30,"DUE ≤ 30 DAYS",IF(G58&lt;=90,"DUE ≤ 90 DAYS",IF(G58&lt;=180,"DUE ≤ 180 DAYS","CURRENT")))))))</f>
        <v/>
      </c>
      <c r="I58" s="64"/>
      <c r="J58" s="64"/>
      <c r="K58" s="67" t="str">
        <f aca="true">IF(J58="","",IFERROR(IF(ISNUMBER(J58),J58,DATE(VALUE(RIGHT(J58,4)),VALUE(MID(J58,4,2)),VALUE(LEFT(J58,2))))-TODAY(),"CHECK INPUT"))</f>
        <v/>
      </c>
      <c r="L58" s="68" t="str">
        <f aca="false">IF(A58="","",IF(J58="","MISSING DATE",IF(NOT(ISNUMBER(K58)),"CHECK INPUT",IF(K58&lt;0,"OVERDUE",IF(K58&lt;=30,"DUE ≤ 30 DAYS",IF(K58&lt;=90,"DUE ≤ 90 DAYS","CURRENT"))))))</f>
        <v/>
      </c>
      <c r="M58" s="64"/>
      <c r="N58" s="64"/>
      <c r="O58" s="67" t="str">
        <f aca="true">IF(N58="","",IFERROR(IF(ISNUMBER(N58),N58,DATE(VALUE(RIGHT(N58,4)),VALUE(MID(N58,4,2)),VALUE(LEFT(N58,2))))-TODAY(),"CHECK INPUT"))</f>
        <v/>
      </c>
      <c r="P58" s="68" t="str">
        <f aca="false">IF(A58="","",IF(N58="","MISSING DATE",IF(NOT(ISNUMBER(O58)),"CHECK INPUT",IF(O58&lt;0,"OVERDUE",IF(O58&lt;=30,"DUE ≤ 30 DAYS",IF(O58&lt;=90,"DUE ≤ 90 DAYS",IF(O58&lt;=180,"DUE ≤ 180 DAYS","CURRENT")))))))</f>
        <v/>
      </c>
      <c r="Q58" s="64"/>
      <c r="R58" s="64"/>
      <c r="S58" s="67" t="str">
        <f aca="true">IF(R58="","",IFERROR(IF(ISNUMBER(R58),R58,DATE(VALUE(RIGHT(R58,4)),VALUE(MID(R58,4,2)),VALUE(LEFT(R58,2))))-TODAY(),"CHECK INPUT"))</f>
        <v/>
      </c>
      <c r="T58" s="68" t="str">
        <f aca="false">IF(A58="","",IF(R58="","MISSING DATE",IF(NOT(ISNUMBER(S58)),"CHECK INPUT",IF(S58&lt;0,"OVERDUE",IF(S58&lt;=30,"DUE ≤ 30 DAYS",IF(S58&lt;=90,"DUE ≤ 90 DAYS","CURRENT"))))))</f>
        <v/>
      </c>
      <c r="U58" s="64"/>
      <c r="V58" s="62"/>
      <c r="W58" s="64"/>
      <c r="X58" s="69"/>
      <c r="Y58" s="68" t="str">
        <f aca="false">IF(A58="","",IF(U58="","",IFERROR(TEXT(IF(ISNUMBER(U58),U58,DATE(VALUE(RIGHT(U58,4)),VALUE(MID(U58,4,2)),VALUE(LEFT(U58,2)))),"mmmm yyyy"),"CHECK INPUT")))</f>
        <v/>
      </c>
      <c r="Z58" s="70"/>
      <c r="AA58" s="68" t="str">
        <f aca="true">IF(A58="","",IF(Z58="","MISSING DATE",IFERROR(IF(IF(ISNUMBER(Z58),Z58,DATE(VALUE(RIGHT(TRIM(Z58),4)),VALUE(MID(TRIM(Z58),4,2)),VALUE(LEFT(TRIM(Z58),2))))&gt;TODAY(),"CHECK INPUT",IF(TODAY()&lt;=AB58,"MINOR + MAJOR ACTIVE",IF(TODAY()&lt;=AC58,"MAJOR ACTIVE","OUTSIDE WARRANTY"))),"CHECK INPUT")))</f>
        <v/>
      </c>
      <c r="AB58" s="66" t="str">
        <f aca="false">IF(A58="","",IF(Z58="","",IFERROR(EDATE(IF(ISNUMBER(Z58),Z58,DATE(VALUE(RIGHT(TRIM(Z58),4)),VALUE(MID(TRIM(Z58),4,2)),VALUE(LEFT(TRIM(Z58),2)))),24),"CHECK INPUT")))</f>
        <v/>
      </c>
      <c r="AC58" s="66" t="str">
        <f aca="false">IF(A58="","",IF(Z58="","",IFERROR(EDATE(IF(ISNUMBER(Z58),Z58,DATE(VALUE(RIGHT(TRIM(Z58),4)),VALUE(MID(TRIM(Z58),4,2)),VALUE(LEFT(TRIM(Z58),2)))),72),"CHECK INPUT")))</f>
        <v/>
      </c>
      <c r="AD58" s="71" t="str">
        <f aca="false">IF(A58="","",IF(Z58="","Enter the confirmed OC / completion date",IF(AA58="CHECK INPUT","Check the OC / completion date entered",IF(AA58="MINOR + MAJOR ACTIVE","Arrange or confirm the defects inspection, builder notification and committee review before the two-year deadline",IF(AA58="MAJOR ACTIVE","Continue major-defect monitoring and obtain committee and legal instructions before the six-year deadline",IF(AA58="OUTSIDE WARRANTY","Confirm whether unresolved defects or alternative rights require legal advice",""))))))</f>
        <v/>
      </c>
      <c r="AE58" s="66" t="str">
        <f aca="true">IF(A58="","",IF(OR(Z58="",NOT(ISNUMBER(Z58)),Z58&gt;TODAY(),AA58="OUTSIDE WARRANTY"),"",IF(AA58="MINOR + MAJOR ACTIVE",IF(AG58&gt;365,AB58-365,IF(AG58&gt;180,AB58-180,IF(AG58&gt;90,AB58-90,IF(AG58&gt;30,AB58-30,TODAY())))),IF(AA58="MAJOR ACTIVE",IF(AI58&gt;365,AC58-365,IF(AI58&gt;180,AC58-180,IF(AI58&gt;90,AC58-90,IF(AI58&gt;30,AC58-30,TODAY())))),""))))</f>
        <v/>
      </c>
      <c r="AF58" s="69"/>
      <c r="AG58" s="1" t="str">
        <f aca="true">IF(OR(AB58="",NOT(ISNUMBER(AB58))),"",AB58-TODAY())</f>
        <v/>
      </c>
      <c r="AH58" s="1" t="str">
        <f aca="false">IF(A58="","",IF(Z58="","MISSING DATE",IF(NOT(ISNUMBER(AB58)),"CHECK INPUT",IF(AG58&lt;0,"EXPIRED",IF(AG58&lt;=30,"DUE ≤ 30 DAYS",IF(AG58&lt;=90,"DUE ≤ 90 DAYS",IF(AG58&lt;=180,"DUE ≤ 180 DAYS",IF(AG58&lt;=365,"DUE ≤ 12 MONTHS","CURRENT"))))))))</f>
        <v/>
      </c>
      <c r="AI58" s="1" t="str">
        <f aca="true">IF(OR(AC58="",NOT(ISNUMBER(AC58))),"",AC58-TODAY())</f>
        <v/>
      </c>
      <c r="AJ58" s="1" t="str">
        <f aca="false">IF(A58="","",IF(Z58="","",IF(NOT(ISNUMBER(AC58)),"CHECK INPUT",IF(AI58&lt;0,"EXPIRED",IF(AI58&lt;=30,"DUE ≤ 30 DAYS",IF(AI58&lt;=90,"DUE ≤ 90 DAYS",IF(AI58&lt;=180,"DUE ≤ 180 DAYS",IF(AI58&lt;=365,"DUE ≤ 12 MONTHS","CURRENT"))))))))</f>
        <v/>
      </c>
      <c r="AK58" s="60"/>
    </row>
    <row r="59" customFormat="false" ht="20" hidden="false" customHeight="true" outlineLevel="0" collapsed="false">
      <c r="A59" s="61"/>
      <c r="B59" s="62"/>
      <c r="C59" s="63"/>
      <c r="D59" s="64"/>
      <c r="E59" s="65"/>
      <c r="F59" s="66" t="str">
        <f aca="false">IF(A59="","",IF(OR(D59="",E59=""),"",IFERROR(EDATE(IF(ISNUMBER(D59),D59,DATE(VALUE(RIGHT(D59,4)),VALUE(MID(D59,4,2)),VALUE(LEFT(D59,2)))),E59*12),"CHECK INPUT")))</f>
        <v/>
      </c>
      <c r="G59" s="67" t="str">
        <f aca="true">IF(OR(F59="",NOT(ISNUMBER(F59))),"",F59-TODAY())</f>
        <v/>
      </c>
      <c r="H59" s="68" t="str">
        <f aca="false">IF(A59="","",IF(OR(D59="",E59=""),"MISSING DATE",IF(NOT(ISNUMBER(F59)),"CHECK INPUT",IF(G59&lt;0,"EXPIRED",IF(G59&lt;=30,"DUE ≤ 30 DAYS",IF(G59&lt;=90,"DUE ≤ 90 DAYS",IF(G59&lt;=180,"DUE ≤ 180 DAYS","CURRENT")))))))</f>
        <v/>
      </c>
      <c r="I59" s="64"/>
      <c r="J59" s="64"/>
      <c r="K59" s="67" t="str">
        <f aca="true">IF(J59="","",IFERROR(IF(ISNUMBER(J59),J59,DATE(VALUE(RIGHT(J59,4)),VALUE(MID(J59,4,2)),VALUE(LEFT(J59,2))))-TODAY(),"CHECK INPUT"))</f>
        <v/>
      </c>
      <c r="L59" s="68" t="str">
        <f aca="false">IF(A59="","",IF(J59="","MISSING DATE",IF(NOT(ISNUMBER(K59)),"CHECK INPUT",IF(K59&lt;0,"OVERDUE",IF(K59&lt;=30,"DUE ≤ 30 DAYS",IF(K59&lt;=90,"DUE ≤ 90 DAYS","CURRENT"))))))</f>
        <v/>
      </c>
      <c r="M59" s="64"/>
      <c r="N59" s="64"/>
      <c r="O59" s="67" t="str">
        <f aca="true">IF(N59="","",IFERROR(IF(ISNUMBER(N59),N59,DATE(VALUE(RIGHT(N59,4)),VALUE(MID(N59,4,2)),VALUE(LEFT(N59,2))))-TODAY(),"CHECK INPUT"))</f>
        <v/>
      </c>
      <c r="P59" s="68" t="str">
        <f aca="false">IF(A59="","",IF(N59="","MISSING DATE",IF(NOT(ISNUMBER(O59)),"CHECK INPUT",IF(O59&lt;0,"OVERDUE",IF(O59&lt;=30,"DUE ≤ 30 DAYS",IF(O59&lt;=90,"DUE ≤ 90 DAYS",IF(O59&lt;=180,"DUE ≤ 180 DAYS","CURRENT")))))))</f>
        <v/>
      </c>
      <c r="Q59" s="64"/>
      <c r="R59" s="64"/>
      <c r="S59" s="67" t="str">
        <f aca="true">IF(R59="","",IFERROR(IF(ISNUMBER(R59),R59,DATE(VALUE(RIGHT(R59,4)),VALUE(MID(R59,4,2)),VALUE(LEFT(R59,2))))-TODAY(),"CHECK INPUT"))</f>
        <v/>
      </c>
      <c r="T59" s="68" t="str">
        <f aca="false">IF(A59="","",IF(R59="","MISSING DATE",IF(NOT(ISNUMBER(S59)),"CHECK INPUT",IF(S59&lt;0,"OVERDUE",IF(S59&lt;=30,"DUE ≤ 30 DAYS",IF(S59&lt;=90,"DUE ≤ 90 DAYS","CURRENT"))))))</f>
        <v/>
      </c>
      <c r="U59" s="64"/>
      <c r="V59" s="62"/>
      <c r="W59" s="64"/>
      <c r="X59" s="69"/>
      <c r="Y59" s="68" t="str">
        <f aca="false">IF(A59="","",IF(U59="","",IFERROR(TEXT(IF(ISNUMBER(U59),U59,DATE(VALUE(RIGHT(U59,4)),VALUE(MID(U59,4,2)),VALUE(LEFT(U59,2)))),"mmmm yyyy"),"CHECK INPUT")))</f>
        <v/>
      </c>
      <c r="Z59" s="70"/>
      <c r="AA59" s="68" t="str">
        <f aca="true">IF(A59="","",IF(Z59="","MISSING DATE",IFERROR(IF(IF(ISNUMBER(Z59),Z59,DATE(VALUE(RIGHT(TRIM(Z59),4)),VALUE(MID(TRIM(Z59),4,2)),VALUE(LEFT(TRIM(Z59),2))))&gt;TODAY(),"CHECK INPUT",IF(TODAY()&lt;=AB59,"MINOR + MAJOR ACTIVE",IF(TODAY()&lt;=AC59,"MAJOR ACTIVE","OUTSIDE WARRANTY"))),"CHECK INPUT")))</f>
        <v/>
      </c>
      <c r="AB59" s="66" t="str">
        <f aca="false">IF(A59="","",IF(Z59="","",IFERROR(EDATE(IF(ISNUMBER(Z59),Z59,DATE(VALUE(RIGHT(TRIM(Z59),4)),VALUE(MID(TRIM(Z59),4,2)),VALUE(LEFT(TRIM(Z59),2)))),24),"CHECK INPUT")))</f>
        <v/>
      </c>
      <c r="AC59" s="66" t="str">
        <f aca="false">IF(A59="","",IF(Z59="","",IFERROR(EDATE(IF(ISNUMBER(Z59),Z59,DATE(VALUE(RIGHT(TRIM(Z59),4)),VALUE(MID(TRIM(Z59),4,2)),VALUE(LEFT(TRIM(Z59),2)))),72),"CHECK INPUT")))</f>
        <v/>
      </c>
      <c r="AD59" s="71" t="str">
        <f aca="false">IF(A59="","",IF(Z59="","Enter the confirmed OC / completion date",IF(AA59="CHECK INPUT","Check the OC / completion date entered",IF(AA59="MINOR + MAJOR ACTIVE","Arrange or confirm the defects inspection, builder notification and committee review before the two-year deadline",IF(AA59="MAJOR ACTIVE","Continue major-defect monitoring and obtain committee and legal instructions before the six-year deadline",IF(AA59="OUTSIDE WARRANTY","Confirm whether unresolved defects or alternative rights require legal advice",""))))))</f>
        <v/>
      </c>
      <c r="AE59" s="66" t="str">
        <f aca="true">IF(A59="","",IF(OR(Z59="",NOT(ISNUMBER(Z59)),Z59&gt;TODAY(),AA59="OUTSIDE WARRANTY"),"",IF(AA59="MINOR + MAJOR ACTIVE",IF(AG59&gt;365,AB59-365,IF(AG59&gt;180,AB59-180,IF(AG59&gt;90,AB59-90,IF(AG59&gt;30,AB59-30,TODAY())))),IF(AA59="MAJOR ACTIVE",IF(AI59&gt;365,AC59-365,IF(AI59&gt;180,AC59-180,IF(AI59&gt;90,AC59-90,IF(AI59&gt;30,AC59-30,TODAY())))),""))))</f>
        <v/>
      </c>
      <c r="AF59" s="69"/>
      <c r="AG59" s="1" t="str">
        <f aca="true">IF(OR(AB59="",NOT(ISNUMBER(AB59))),"",AB59-TODAY())</f>
        <v/>
      </c>
      <c r="AH59" s="1" t="str">
        <f aca="false">IF(A59="","",IF(Z59="","MISSING DATE",IF(NOT(ISNUMBER(AB59)),"CHECK INPUT",IF(AG59&lt;0,"EXPIRED",IF(AG59&lt;=30,"DUE ≤ 30 DAYS",IF(AG59&lt;=90,"DUE ≤ 90 DAYS",IF(AG59&lt;=180,"DUE ≤ 180 DAYS",IF(AG59&lt;=365,"DUE ≤ 12 MONTHS","CURRENT"))))))))</f>
        <v/>
      </c>
      <c r="AI59" s="1" t="str">
        <f aca="true">IF(OR(AC59="",NOT(ISNUMBER(AC59))),"",AC59-TODAY())</f>
        <v/>
      </c>
      <c r="AJ59" s="1" t="str">
        <f aca="false">IF(A59="","",IF(Z59="","",IF(NOT(ISNUMBER(AC59)),"CHECK INPUT",IF(AI59&lt;0,"EXPIRED",IF(AI59&lt;=30,"DUE ≤ 30 DAYS",IF(AI59&lt;=90,"DUE ≤ 90 DAYS",IF(AI59&lt;=180,"DUE ≤ 180 DAYS",IF(AI59&lt;=365,"DUE ≤ 12 MONTHS","CURRENT"))))))))</f>
        <v/>
      </c>
      <c r="AK59" s="60"/>
    </row>
    <row r="60" customFormat="false" ht="20" hidden="false" customHeight="true" outlineLevel="0" collapsed="false">
      <c r="A60" s="61"/>
      <c r="B60" s="62"/>
      <c r="C60" s="63"/>
      <c r="D60" s="64"/>
      <c r="E60" s="65"/>
      <c r="F60" s="66" t="str">
        <f aca="false">IF(A60="","",IF(OR(D60="",E60=""),"",IFERROR(EDATE(IF(ISNUMBER(D60),D60,DATE(VALUE(RIGHT(D60,4)),VALUE(MID(D60,4,2)),VALUE(LEFT(D60,2)))),E60*12),"CHECK INPUT")))</f>
        <v/>
      </c>
      <c r="G60" s="67" t="str">
        <f aca="true">IF(OR(F60="",NOT(ISNUMBER(F60))),"",F60-TODAY())</f>
        <v/>
      </c>
      <c r="H60" s="68" t="str">
        <f aca="false">IF(A60="","",IF(OR(D60="",E60=""),"MISSING DATE",IF(NOT(ISNUMBER(F60)),"CHECK INPUT",IF(G60&lt;0,"EXPIRED",IF(G60&lt;=30,"DUE ≤ 30 DAYS",IF(G60&lt;=90,"DUE ≤ 90 DAYS",IF(G60&lt;=180,"DUE ≤ 180 DAYS","CURRENT")))))))</f>
        <v/>
      </c>
      <c r="I60" s="64"/>
      <c r="J60" s="64"/>
      <c r="K60" s="67" t="str">
        <f aca="true">IF(J60="","",IFERROR(IF(ISNUMBER(J60),J60,DATE(VALUE(RIGHT(J60,4)),VALUE(MID(J60,4,2)),VALUE(LEFT(J60,2))))-TODAY(),"CHECK INPUT"))</f>
        <v/>
      </c>
      <c r="L60" s="68" t="str">
        <f aca="false">IF(A60="","",IF(J60="","MISSING DATE",IF(NOT(ISNUMBER(K60)),"CHECK INPUT",IF(K60&lt;0,"OVERDUE",IF(K60&lt;=30,"DUE ≤ 30 DAYS",IF(K60&lt;=90,"DUE ≤ 90 DAYS","CURRENT"))))))</f>
        <v/>
      </c>
      <c r="M60" s="64"/>
      <c r="N60" s="64"/>
      <c r="O60" s="67" t="str">
        <f aca="true">IF(N60="","",IFERROR(IF(ISNUMBER(N60),N60,DATE(VALUE(RIGHT(N60,4)),VALUE(MID(N60,4,2)),VALUE(LEFT(N60,2))))-TODAY(),"CHECK INPUT"))</f>
        <v/>
      </c>
      <c r="P60" s="68" t="str">
        <f aca="false">IF(A60="","",IF(N60="","MISSING DATE",IF(NOT(ISNUMBER(O60)),"CHECK INPUT",IF(O60&lt;0,"OVERDUE",IF(O60&lt;=30,"DUE ≤ 30 DAYS",IF(O60&lt;=90,"DUE ≤ 90 DAYS",IF(O60&lt;=180,"DUE ≤ 180 DAYS","CURRENT")))))))</f>
        <v/>
      </c>
      <c r="Q60" s="64"/>
      <c r="R60" s="64"/>
      <c r="S60" s="67" t="str">
        <f aca="true">IF(R60="","",IFERROR(IF(ISNUMBER(R60),R60,DATE(VALUE(RIGHT(R60,4)),VALUE(MID(R60,4,2)),VALUE(LEFT(R60,2))))-TODAY(),"CHECK INPUT"))</f>
        <v/>
      </c>
      <c r="T60" s="68" t="str">
        <f aca="false">IF(A60="","",IF(R60="","MISSING DATE",IF(NOT(ISNUMBER(S60)),"CHECK INPUT",IF(S60&lt;0,"OVERDUE",IF(S60&lt;=30,"DUE ≤ 30 DAYS",IF(S60&lt;=90,"DUE ≤ 90 DAYS","CURRENT"))))))</f>
        <v/>
      </c>
      <c r="U60" s="64"/>
      <c r="V60" s="62"/>
      <c r="W60" s="64"/>
      <c r="X60" s="69"/>
      <c r="Y60" s="68" t="str">
        <f aca="false">IF(A60="","",IF(U60="","",IFERROR(TEXT(IF(ISNUMBER(U60),U60,DATE(VALUE(RIGHT(U60,4)),VALUE(MID(U60,4,2)),VALUE(LEFT(U60,2)))),"mmmm yyyy"),"CHECK INPUT")))</f>
        <v/>
      </c>
      <c r="Z60" s="70"/>
      <c r="AA60" s="68" t="str">
        <f aca="true">IF(A60="","",IF(Z60="","MISSING DATE",IFERROR(IF(IF(ISNUMBER(Z60),Z60,DATE(VALUE(RIGHT(TRIM(Z60),4)),VALUE(MID(TRIM(Z60),4,2)),VALUE(LEFT(TRIM(Z60),2))))&gt;TODAY(),"CHECK INPUT",IF(TODAY()&lt;=AB60,"MINOR + MAJOR ACTIVE",IF(TODAY()&lt;=AC60,"MAJOR ACTIVE","OUTSIDE WARRANTY"))),"CHECK INPUT")))</f>
        <v/>
      </c>
      <c r="AB60" s="66" t="str">
        <f aca="false">IF(A60="","",IF(Z60="","",IFERROR(EDATE(IF(ISNUMBER(Z60),Z60,DATE(VALUE(RIGHT(TRIM(Z60),4)),VALUE(MID(TRIM(Z60),4,2)),VALUE(LEFT(TRIM(Z60),2)))),24),"CHECK INPUT")))</f>
        <v/>
      </c>
      <c r="AC60" s="66" t="str">
        <f aca="false">IF(A60="","",IF(Z60="","",IFERROR(EDATE(IF(ISNUMBER(Z60),Z60,DATE(VALUE(RIGHT(TRIM(Z60),4)),VALUE(MID(TRIM(Z60),4,2)),VALUE(LEFT(TRIM(Z60),2)))),72),"CHECK INPUT")))</f>
        <v/>
      </c>
      <c r="AD60" s="71" t="str">
        <f aca="false">IF(A60="","",IF(Z60="","Enter the confirmed OC / completion date",IF(AA60="CHECK INPUT","Check the OC / completion date entered",IF(AA60="MINOR + MAJOR ACTIVE","Arrange or confirm the defects inspection, builder notification and committee review before the two-year deadline",IF(AA60="MAJOR ACTIVE","Continue major-defect monitoring and obtain committee and legal instructions before the six-year deadline",IF(AA60="OUTSIDE WARRANTY","Confirm whether unresolved defects or alternative rights require legal advice",""))))))</f>
        <v/>
      </c>
      <c r="AE60" s="66" t="str">
        <f aca="true">IF(A60="","",IF(OR(Z60="",NOT(ISNUMBER(Z60)),Z60&gt;TODAY(),AA60="OUTSIDE WARRANTY"),"",IF(AA60="MINOR + MAJOR ACTIVE",IF(AG60&gt;365,AB60-365,IF(AG60&gt;180,AB60-180,IF(AG60&gt;90,AB60-90,IF(AG60&gt;30,AB60-30,TODAY())))),IF(AA60="MAJOR ACTIVE",IF(AI60&gt;365,AC60-365,IF(AI60&gt;180,AC60-180,IF(AI60&gt;90,AC60-90,IF(AI60&gt;30,AC60-30,TODAY())))),""))))</f>
        <v/>
      </c>
      <c r="AF60" s="69"/>
      <c r="AG60" s="1" t="str">
        <f aca="true">IF(OR(AB60="",NOT(ISNUMBER(AB60))),"",AB60-TODAY())</f>
        <v/>
      </c>
      <c r="AH60" s="1" t="str">
        <f aca="false">IF(A60="","",IF(Z60="","MISSING DATE",IF(NOT(ISNUMBER(AB60)),"CHECK INPUT",IF(AG60&lt;0,"EXPIRED",IF(AG60&lt;=30,"DUE ≤ 30 DAYS",IF(AG60&lt;=90,"DUE ≤ 90 DAYS",IF(AG60&lt;=180,"DUE ≤ 180 DAYS",IF(AG60&lt;=365,"DUE ≤ 12 MONTHS","CURRENT"))))))))</f>
        <v/>
      </c>
      <c r="AI60" s="1" t="str">
        <f aca="true">IF(OR(AC60="",NOT(ISNUMBER(AC60))),"",AC60-TODAY())</f>
        <v/>
      </c>
      <c r="AJ60" s="1" t="str">
        <f aca="false">IF(A60="","",IF(Z60="","",IF(NOT(ISNUMBER(AC60)),"CHECK INPUT",IF(AI60&lt;0,"EXPIRED",IF(AI60&lt;=30,"DUE ≤ 30 DAYS",IF(AI60&lt;=90,"DUE ≤ 90 DAYS",IF(AI60&lt;=180,"DUE ≤ 180 DAYS",IF(AI60&lt;=365,"DUE ≤ 12 MONTHS","CURRENT"))))))))</f>
        <v/>
      </c>
      <c r="AK60" s="60"/>
    </row>
    <row r="61" customFormat="false" ht="20" hidden="false" customHeight="true" outlineLevel="0" collapsed="false">
      <c r="A61" s="61"/>
      <c r="B61" s="62"/>
      <c r="C61" s="63"/>
      <c r="D61" s="64"/>
      <c r="E61" s="65"/>
      <c r="F61" s="66" t="str">
        <f aca="false">IF(A61="","",IF(OR(D61="",E61=""),"",IFERROR(EDATE(IF(ISNUMBER(D61),D61,DATE(VALUE(RIGHT(D61,4)),VALUE(MID(D61,4,2)),VALUE(LEFT(D61,2)))),E61*12),"CHECK INPUT")))</f>
        <v/>
      </c>
      <c r="G61" s="67" t="str">
        <f aca="true">IF(OR(F61="",NOT(ISNUMBER(F61))),"",F61-TODAY())</f>
        <v/>
      </c>
      <c r="H61" s="68" t="str">
        <f aca="false">IF(A61="","",IF(OR(D61="",E61=""),"MISSING DATE",IF(NOT(ISNUMBER(F61)),"CHECK INPUT",IF(G61&lt;0,"EXPIRED",IF(G61&lt;=30,"DUE ≤ 30 DAYS",IF(G61&lt;=90,"DUE ≤ 90 DAYS",IF(G61&lt;=180,"DUE ≤ 180 DAYS","CURRENT")))))))</f>
        <v/>
      </c>
      <c r="I61" s="64"/>
      <c r="J61" s="64"/>
      <c r="K61" s="67" t="str">
        <f aca="true">IF(J61="","",IFERROR(IF(ISNUMBER(J61),J61,DATE(VALUE(RIGHT(J61,4)),VALUE(MID(J61,4,2)),VALUE(LEFT(J61,2))))-TODAY(),"CHECK INPUT"))</f>
        <v/>
      </c>
      <c r="L61" s="68" t="str">
        <f aca="false">IF(A61="","",IF(J61="","MISSING DATE",IF(NOT(ISNUMBER(K61)),"CHECK INPUT",IF(K61&lt;0,"OVERDUE",IF(K61&lt;=30,"DUE ≤ 30 DAYS",IF(K61&lt;=90,"DUE ≤ 90 DAYS","CURRENT"))))))</f>
        <v/>
      </c>
      <c r="M61" s="64"/>
      <c r="N61" s="64"/>
      <c r="O61" s="67" t="str">
        <f aca="true">IF(N61="","",IFERROR(IF(ISNUMBER(N61),N61,DATE(VALUE(RIGHT(N61,4)),VALUE(MID(N61,4,2)),VALUE(LEFT(N61,2))))-TODAY(),"CHECK INPUT"))</f>
        <v/>
      </c>
      <c r="P61" s="68" t="str">
        <f aca="false">IF(A61="","",IF(N61="","MISSING DATE",IF(NOT(ISNUMBER(O61)),"CHECK INPUT",IF(O61&lt;0,"OVERDUE",IF(O61&lt;=30,"DUE ≤ 30 DAYS",IF(O61&lt;=90,"DUE ≤ 90 DAYS",IF(O61&lt;=180,"DUE ≤ 180 DAYS","CURRENT")))))))</f>
        <v/>
      </c>
      <c r="Q61" s="64"/>
      <c r="R61" s="64"/>
      <c r="S61" s="67" t="str">
        <f aca="true">IF(R61="","",IFERROR(IF(ISNUMBER(R61),R61,DATE(VALUE(RIGHT(R61,4)),VALUE(MID(R61,4,2)),VALUE(LEFT(R61,2))))-TODAY(),"CHECK INPUT"))</f>
        <v/>
      </c>
      <c r="T61" s="68" t="str">
        <f aca="false">IF(A61="","",IF(R61="","MISSING DATE",IF(NOT(ISNUMBER(S61)),"CHECK INPUT",IF(S61&lt;0,"OVERDUE",IF(S61&lt;=30,"DUE ≤ 30 DAYS",IF(S61&lt;=90,"DUE ≤ 90 DAYS","CURRENT"))))))</f>
        <v/>
      </c>
      <c r="U61" s="64"/>
      <c r="V61" s="62"/>
      <c r="W61" s="64"/>
      <c r="X61" s="69"/>
      <c r="Y61" s="68" t="str">
        <f aca="false">IF(A61="","",IF(U61="","",IFERROR(TEXT(IF(ISNUMBER(U61),U61,DATE(VALUE(RIGHT(U61,4)),VALUE(MID(U61,4,2)),VALUE(LEFT(U61,2)))),"mmmm yyyy"),"CHECK INPUT")))</f>
        <v/>
      </c>
      <c r="Z61" s="70"/>
      <c r="AA61" s="68" t="str">
        <f aca="true">IF(A61="","",IF(Z61="","MISSING DATE",IFERROR(IF(IF(ISNUMBER(Z61),Z61,DATE(VALUE(RIGHT(TRIM(Z61),4)),VALUE(MID(TRIM(Z61),4,2)),VALUE(LEFT(TRIM(Z61),2))))&gt;TODAY(),"CHECK INPUT",IF(TODAY()&lt;=AB61,"MINOR + MAJOR ACTIVE",IF(TODAY()&lt;=AC61,"MAJOR ACTIVE","OUTSIDE WARRANTY"))),"CHECK INPUT")))</f>
        <v/>
      </c>
      <c r="AB61" s="66" t="str">
        <f aca="false">IF(A61="","",IF(Z61="","",IFERROR(EDATE(IF(ISNUMBER(Z61),Z61,DATE(VALUE(RIGHT(TRIM(Z61),4)),VALUE(MID(TRIM(Z61),4,2)),VALUE(LEFT(TRIM(Z61),2)))),24),"CHECK INPUT")))</f>
        <v/>
      </c>
      <c r="AC61" s="66" t="str">
        <f aca="false">IF(A61="","",IF(Z61="","",IFERROR(EDATE(IF(ISNUMBER(Z61),Z61,DATE(VALUE(RIGHT(TRIM(Z61),4)),VALUE(MID(TRIM(Z61),4,2)),VALUE(LEFT(TRIM(Z61),2)))),72),"CHECK INPUT")))</f>
        <v/>
      </c>
      <c r="AD61" s="71" t="str">
        <f aca="false">IF(A61="","",IF(Z61="","Enter the confirmed OC / completion date",IF(AA61="CHECK INPUT","Check the OC / completion date entered",IF(AA61="MINOR + MAJOR ACTIVE","Arrange or confirm the defects inspection, builder notification and committee review before the two-year deadline",IF(AA61="MAJOR ACTIVE","Continue major-defect monitoring and obtain committee and legal instructions before the six-year deadline",IF(AA61="OUTSIDE WARRANTY","Confirm whether unresolved defects or alternative rights require legal advice",""))))))</f>
        <v/>
      </c>
      <c r="AE61" s="66" t="str">
        <f aca="true">IF(A61="","",IF(OR(Z61="",NOT(ISNUMBER(Z61)),Z61&gt;TODAY(),AA61="OUTSIDE WARRANTY"),"",IF(AA61="MINOR + MAJOR ACTIVE",IF(AG61&gt;365,AB61-365,IF(AG61&gt;180,AB61-180,IF(AG61&gt;90,AB61-90,IF(AG61&gt;30,AB61-30,TODAY())))),IF(AA61="MAJOR ACTIVE",IF(AI61&gt;365,AC61-365,IF(AI61&gt;180,AC61-180,IF(AI61&gt;90,AC61-90,IF(AI61&gt;30,AC61-30,TODAY())))),""))))</f>
        <v/>
      </c>
      <c r="AF61" s="69"/>
      <c r="AG61" s="1" t="str">
        <f aca="true">IF(OR(AB61="",NOT(ISNUMBER(AB61))),"",AB61-TODAY())</f>
        <v/>
      </c>
      <c r="AH61" s="1" t="str">
        <f aca="false">IF(A61="","",IF(Z61="","MISSING DATE",IF(NOT(ISNUMBER(AB61)),"CHECK INPUT",IF(AG61&lt;0,"EXPIRED",IF(AG61&lt;=30,"DUE ≤ 30 DAYS",IF(AG61&lt;=90,"DUE ≤ 90 DAYS",IF(AG61&lt;=180,"DUE ≤ 180 DAYS",IF(AG61&lt;=365,"DUE ≤ 12 MONTHS","CURRENT"))))))))</f>
        <v/>
      </c>
      <c r="AI61" s="1" t="str">
        <f aca="true">IF(OR(AC61="",NOT(ISNUMBER(AC61))),"",AC61-TODAY())</f>
        <v/>
      </c>
      <c r="AJ61" s="1" t="str">
        <f aca="false">IF(A61="","",IF(Z61="","",IF(NOT(ISNUMBER(AC61)),"CHECK INPUT",IF(AI61&lt;0,"EXPIRED",IF(AI61&lt;=30,"DUE ≤ 30 DAYS",IF(AI61&lt;=90,"DUE ≤ 90 DAYS",IF(AI61&lt;=180,"DUE ≤ 180 DAYS",IF(AI61&lt;=365,"DUE ≤ 12 MONTHS","CURRENT"))))))))</f>
        <v/>
      </c>
      <c r="AK61" s="60"/>
    </row>
    <row r="62" customFormat="false" ht="20" hidden="false" customHeight="true" outlineLevel="0" collapsed="false">
      <c r="A62" s="61"/>
      <c r="B62" s="62"/>
      <c r="C62" s="63"/>
      <c r="D62" s="64"/>
      <c r="E62" s="65"/>
      <c r="F62" s="66" t="str">
        <f aca="false">IF(A62="","",IF(OR(D62="",E62=""),"",IFERROR(EDATE(IF(ISNUMBER(D62),D62,DATE(VALUE(RIGHT(D62,4)),VALUE(MID(D62,4,2)),VALUE(LEFT(D62,2)))),E62*12),"CHECK INPUT")))</f>
        <v/>
      </c>
      <c r="G62" s="67" t="str">
        <f aca="true">IF(OR(F62="",NOT(ISNUMBER(F62))),"",F62-TODAY())</f>
        <v/>
      </c>
      <c r="H62" s="68" t="str">
        <f aca="false">IF(A62="","",IF(OR(D62="",E62=""),"MISSING DATE",IF(NOT(ISNUMBER(F62)),"CHECK INPUT",IF(G62&lt;0,"EXPIRED",IF(G62&lt;=30,"DUE ≤ 30 DAYS",IF(G62&lt;=90,"DUE ≤ 90 DAYS",IF(G62&lt;=180,"DUE ≤ 180 DAYS","CURRENT")))))))</f>
        <v/>
      </c>
      <c r="I62" s="64"/>
      <c r="J62" s="64"/>
      <c r="K62" s="67" t="str">
        <f aca="true">IF(J62="","",IFERROR(IF(ISNUMBER(J62),J62,DATE(VALUE(RIGHT(J62,4)),VALUE(MID(J62,4,2)),VALUE(LEFT(J62,2))))-TODAY(),"CHECK INPUT"))</f>
        <v/>
      </c>
      <c r="L62" s="68" t="str">
        <f aca="false">IF(A62="","",IF(J62="","MISSING DATE",IF(NOT(ISNUMBER(K62)),"CHECK INPUT",IF(K62&lt;0,"OVERDUE",IF(K62&lt;=30,"DUE ≤ 30 DAYS",IF(K62&lt;=90,"DUE ≤ 90 DAYS","CURRENT"))))))</f>
        <v/>
      </c>
      <c r="M62" s="64"/>
      <c r="N62" s="64"/>
      <c r="O62" s="67" t="str">
        <f aca="true">IF(N62="","",IFERROR(IF(ISNUMBER(N62),N62,DATE(VALUE(RIGHT(N62,4)),VALUE(MID(N62,4,2)),VALUE(LEFT(N62,2))))-TODAY(),"CHECK INPUT"))</f>
        <v/>
      </c>
      <c r="P62" s="68" t="str">
        <f aca="false">IF(A62="","",IF(N62="","MISSING DATE",IF(NOT(ISNUMBER(O62)),"CHECK INPUT",IF(O62&lt;0,"OVERDUE",IF(O62&lt;=30,"DUE ≤ 30 DAYS",IF(O62&lt;=90,"DUE ≤ 90 DAYS",IF(O62&lt;=180,"DUE ≤ 180 DAYS","CURRENT")))))))</f>
        <v/>
      </c>
      <c r="Q62" s="64"/>
      <c r="R62" s="64"/>
      <c r="S62" s="67" t="str">
        <f aca="true">IF(R62="","",IFERROR(IF(ISNUMBER(R62),R62,DATE(VALUE(RIGHT(R62,4)),VALUE(MID(R62,4,2)),VALUE(LEFT(R62,2))))-TODAY(),"CHECK INPUT"))</f>
        <v/>
      </c>
      <c r="T62" s="68" t="str">
        <f aca="false">IF(A62="","",IF(R62="","MISSING DATE",IF(NOT(ISNUMBER(S62)),"CHECK INPUT",IF(S62&lt;0,"OVERDUE",IF(S62&lt;=30,"DUE ≤ 30 DAYS",IF(S62&lt;=90,"DUE ≤ 90 DAYS","CURRENT"))))))</f>
        <v/>
      </c>
      <c r="U62" s="64"/>
      <c r="V62" s="62"/>
      <c r="W62" s="64"/>
      <c r="X62" s="69"/>
      <c r="Y62" s="68" t="str">
        <f aca="false">IF(A62="","",IF(U62="","",IFERROR(TEXT(IF(ISNUMBER(U62),U62,DATE(VALUE(RIGHT(U62,4)),VALUE(MID(U62,4,2)),VALUE(LEFT(U62,2)))),"mmmm yyyy"),"CHECK INPUT")))</f>
        <v/>
      </c>
      <c r="Z62" s="70"/>
      <c r="AA62" s="68" t="str">
        <f aca="true">IF(A62="","",IF(Z62="","MISSING DATE",IFERROR(IF(IF(ISNUMBER(Z62),Z62,DATE(VALUE(RIGHT(TRIM(Z62),4)),VALUE(MID(TRIM(Z62),4,2)),VALUE(LEFT(TRIM(Z62),2))))&gt;TODAY(),"CHECK INPUT",IF(TODAY()&lt;=AB62,"MINOR + MAJOR ACTIVE",IF(TODAY()&lt;=AC62,"MAJOR ACTIVE","OUTSIDE WARRANTY"))),"CHECK INPUT")))</f>
        <v/>
      </c>
      <c r="AB62" s="66" t="str">
        <f aca="false">IF(A62="","",IF(Z62="","",IFERROR(EDATE(IF(ISNUMBER(Z62),Z62,DATE(VALUE(RIGHT(TRIM(Z62),4)),VALUE(MID(TRIM(Z62),4,2)),VALUE(LEFT(TRIM(Z62),2)))),24),"CHECK INPUT")))</f>
        <v/>
      </c>
      <c r="AC62" s="66" t="str">
        <f aca="false">IF(A62="","",IF(Z62="","",IFERROR(EDATE(IF(ISNUMBER(Z62),Z62,DATE(VALUE(RIGHT(TRIM(Z62),4)),VALUE(MID(TRIM(Z62),4,2)),VALUE(LEFT(TRIM(Z62),2)))),72),"CHECK INPUT")))</f>
        <v/>
      </c>
      <c r="AD62" s="71" t="str">
        <f aca="false">IF(A62="","",IF(Z62="","Enter the confirmed OC / completion date",IF(AA62="CHECK INPUT","Check the OC / completion date entered",IF(AA62="MINOR + MAJOR ACTIVE","Arrange or confirm the defects inspection, builder notification and committee review before the two-year deadline",IF(AA62="MAJOR ACTIVE","Continue major-defect monitoring and obtain committee and legal instructions before the six-year deadline",IF(AA62="OUTSIDE WARRANTY","Confirm whether unresolved defects or alternative rights require legal advice",""))))))</f>
        <v/>
      </c>
      <c r="AE62" s="66" t="str">
        <f aca="true">IF(A62="","",IF(OR(Z62="",NOT(ISNUMBER(Z62)),Z62&gt;TODAY(),AA62="OUTSIDE WARRANTY"),"",IF(AA62="MINOR + MAJOR ACTIVE",IF(AG62&gt;365,AB62-365,IF(AG62&gt;180,AB62-180,IF(AG62&gt;90,AB62-90,IF(AG62&gt;30,AB62-30,TODAY())))),IF(AA62="MAJOR ACTIVE",IF(AI62&gt;365,AC62-365,IF(AI62&gt;180,AC62-180,IF(AI62&gt;90,AC62-90,IF(AI62&gt;30,AC62-30,TODAY())))),""))))</f>
        <v/>
      </c>
      <c r="AF62" s="69"/>
      <c r="AG62" s="1" t="str">
        <f aca="true">IF(OR(AB62="",NOT(ISNUMBER(AB62))),"",AB62-TODAY())</f>
        <v/>
      </c>
      <c r="AH62" s="1" t="str">
        <f aca="false">IF(A62="","",IF(Z62="","MISSING DATE",IF(NOT(ISNUMBER(AB62)),"CHECK INPUT",IF(AG62&lt;0,"EXPIRED",IF(AG62&lt;=30,"DUE ≤ 30 DAYS",IF(AG62&lt;=90,"DUE ≤ 90 DAYS",IF(AG62&lt;=180,"DUE ≤ 180 DAYS",IF(AG62&lt;=365,"DUE ≤ 12 MONTHS","CURRENT"))))))))</f>
        <v/>
      </c>
      <c r="AI62" s="1" t="str">
        <f aca="true">IF(OR(AC62="",NOT(ISNUMBER(AC62))),"",AC62-TODAY())</f>
        <v/>
      </c>
      <c r="AJ62" s="1" t="str">
        <f aca="false">IF(A62="","",IF(Z62="","",IF(NOT(ISNUMBER(AC62)),"CHECK INPUT",IF(AI62&lt;0,"EXPIRED",IF(AI62&lt;=30,"DUE ≤ 30 DAYS",IF(AI62&lt;=90,"DUE ≤ 90 DAYS",IF(AI62&lt;=180,"DUE ≤ 180 DAYS",IF(AI62&lt;=365,"DUE ≤ 12 MONTHS","CURRENT"))))))))</f>
        <v/>
      </c>
      <c r="AK62" s="60"/>
    </row>
    <row r="63" customFormat="false" ht="20" hidden="false" customHeight="true" outlineLevel="0" collapsed="false">
      <c r="A63" s="61"/>
      <c r="B63" s="62"/>
      <c r="C63" s="63"/>
      <c r="D63" s="64"/>
      <c r="E63" s="65"/>
      <c r="F63" s="66" t="str">
        <f aca="false">IF(A63="","",IF(OR(D63="",E63=""),"",IFERROR(EDATE(IF(ISNUMBER(D63),D63,DATE(VALUE(RIGHT(D63,4)),VALUE(MID(D63,4,2)),VALUE(LEFT(D63,2)))),E63*12),"CHECK INPUT")))</f>
        <v/>
      </c>
      <c r="G63" s="67" t="str">
        <f aca="true">IF(OR(F63="",NOT(ISNUMBER(F63))),"",F63-TODAY())</f>
        <v/>
      </c>
      <c r="H63" s="68" t="str">
        <f aca="false">IF(A63="","",IF(OR(D63="",E63=""),"MISSING DATE",IF(NOT(ISNUMBER(F63)),"CHECK INPUT",IF(G63&lt;0,"EXPIRED",IF(G63&lt;=30,"DUE ≤ 30 DAYS",IF(G63&lt;=90,"DUE ≤ 90 DAYS",IF(G63&lt;=180,"DUE ≤ 180 DAYS","CURRENT")))))))</f>
        <v/>
      </c>
      <c r="I63" s="64"/>
      <c r="J63" s="64"/>
      <c r="K63" s="67" t="str">
        <f aca="true">IF(J63="","",IFERROR(IF(ISNUMBER(J63),J63,DATE(VALUE(RIGHT(J63,4)),VALUE(MID(J63,4,2)),VALUE(LEFT(J63,2))))-TODAY(),"CHECK INPUT"))</f>
        <v/>
      </c>
      <c r="L63" s="68" t="str">
        <f aca="false">IF(A63="","",IF(J63="","MISSING DATE",IF(NOT(ISNUMBER(K63)),"CHECK INPUT",IF(K63&lt;0,"OVERDUE",IF(K63&lt;=30,"DUE ≤ 30 DAYS",IF(K63&lt;=90,"DUE ≤ 90 DAYS","CURRENT"))))))</f>
        <v/>
      </c>
      <c r="M63" s="64"/>
      <c r="N63" s="64"/>
      <c r="O63" s="67" t="str">
        <f aca="true">IF(N63="","",IFERROR(IF(ISNUMBER(N63),N63,DATE(VALUE(RIGHT(N63,4)),VALUE(MID(N63,4,2)),VALUE(LEFT(N63,2))))-TODAY(),"CHECK INPUT"))</f>
        <v/>
      </c>
      <c r="P63" s="68" t="str">
        <f aca="false">IF(A63="","",IF(N63="","MISSING DATE",IF(NOT(ISNUMBER(O63)),"CHECK INPUT",IF(O63&lt;0,"OVERDUE",IF(O63&lt;=30,"DUE ≤ 30 DAYS",IF(O63&lt;=90,"DUE ≤ 90 DAYS",IF(O63&lt;=180,"DUE ≤ 180 DAYS","CURRENT")))))))</f>
        <v/>
      </c>
      <c r="Q63" s="64"/>
      <c r="R63" s="64"/>
      <c r="S63" s="67" t="str">
        <f aca="true">IF(R63="","",IFERROR(IF(ISNUMBER(R63),R63,DATE(VALUE(RIGHT(R63,4)),VALUE(MID(R63,4,2)),VALUE(LEFT(R63,2))))-TODAY(),"CHECK INPUT"))</f>
        <v/>
      </c>
      <c r="T63" s="68" t="str">
        <f aca="false">IF(A63="","",IF(R63="","MISSING DATE",IF(NOT(ISNUMBER(S63)),"CHECK INPUT",IF(S63&lt;0,"OVERDUE",IF(S63&lt;=30,"DUE ≤ 30 DAYS",IF(S63&lt;=90,"DUE ≤ 90 DAYS","CURRENT"))))))</f>
        <v/>
      </c>
      <c r="U63" s="64"/>
      <c r="V63" s="62"/>
      <c r="W63" s="64"/>
      <c r="X63" s="69"/>
      <c r="Y63" s="68" t="str">
        <f aca="false">IF(A63="","",IF(U63="","",IFERROR(TEXT(IF(ISNUMBER(U63),U63,DATE(VALUE(RIGHT(U63,4)),VALUE(MID(U63,4,2)),VALUE(LEFT(U63,2)))),"mmmm yyyy"),"CHECK INPUT")))</f>
        <v/>
      </c>
      <c r="Z63" s="70"/>
      <c r="AA63" s="68" t="str">
        <f aca="true">IF(A63="","",IF(Z63="","MISSING DATE",IFERROR(IF(IF(ISNUMBER(Z63),Z63,DATE(VALUE(RIGHT(TRIM(Z63),4)),VALUE(MID(TRIM(Z63),4,2)),VALUE(LEFT(TRIM(Z63),2))))&gt;TODAY(),"CHECK INPUT",IF(TODAY()&lt;=AB63,"MINOR + MAJOR ACTIVE",IF(TODAY()&lt;=AC63,"MAJOR ACTIVE","OUTSIDE WARRANTY"))),"CHECK INPUT")))</f>
        <v/>
      </c>
      <c r="AB63" s="66" t="str">
        <f aca="false">IF(A63="","",IF(Z63="","",IFERROR(EDATE(IF(ISNUMBER(Z63),Z63,DATE(VALUE(RIGHT(TRIM(Z63),4)),VALUE(MID(TRIM(Z63),4,2)),VALUE(LEFT(TRIM(Z63),2)))),24),"CHECK INPUT")))</f>
        <v/>
      </c>
      <c r="AC63" s="66" t="str">
        <f aca="false">IF(A63="","",IF(Z63="","",IFERROR(EDATE(IF(ISNUMBER(Z63),Z63,DATE(VALUE(RIGHT(TRIM(Z63),4)),VALUE(MID(TRIM(Z63),4,2)),VALUE(LEFT(TRIM(Z63),2)))),72),"CHECK INPUT")))</f>
        <v/>
      </c>
      <c r="AD63" s="71" t="str">
        <f aca="false">IF(A63="","",IF(Z63="","Enter the confirmed OC / completion date",IF(AA63="CHECK INPUT","Check the OC / completion date entered",IF(AA63="MINOR + MAJOR ACTIVE","Arrange or confirm the defects inspection, builder notification and committee review before the two-year deadline",IF(AA63="MAJOR ACTIVE","Continue major-defect monitoring and obtain committee and legal instructions before the six-year deadline",IF(AA63="OUTSIDE WARRANTY","Confirm whether unresolved defects or alternative rights require legal advice",""))))))</f>
        <v/>
      </c>
      <c r="AE63" s="66" t="str">
        <f aca="true">IF(A63="","",IF(OR(Z63="",NOT(ISNUMBER(Z63)),Z63&gt;TODAY(),AA63="OUTSIDE WARRANTY"),"",IF(AA63="MINOR + MAJOR ACTIVE",IF(AG63&gt;365,AB63-365,IF(AG63&gt;180,AB63-180,IF(AG63&gt;90,AB63-90,IF(AG63&gt;30,AB63-30,TODAY())))),IF(AA63="MAJOR ACTIVE",IF(AI63&gt;365,AC63-365,IF(AI63&gt;180,AC63-180,IF(AI63&gt;90,AC63-90,IF(AI63&gt;30,AC63-30,TODAY())))),""))))</f>
        <v/>
      </c>
      <c r="AF63" s="69"/>
      <c r="AG63" s="1" t="str">
        <f aca="true">IF(OR(AB63="",NOT(ISNUMBER(AB63))),"",AB63-TODAY())</f>
        <v/>
      </c>
      <c r="AH63" s="1" t="str">
        <f aca="false">IF(A63="","",IF(Z63="","MISSING DATE",IF(NOT(ISNUMBER(AB63)),"CHECK INPUT",IF(AG63&lt;0,"EXPIRED",IF(AG63&lt;=30,"DUE ≤ 30 DAYS",IF(AG63&lt;=90,"DUE ≤ 90 DAYS",IF(AG63&lt;=180,"DUE ≤ 180 DAYS",IF(AG63&lt;=365,"DUE ≤ 12 MONTHS","CURRENT"))))))))</f>
        <v/>
      </c>
      <c r="AI63" s="1" t="str">
        <f aca="true">IF(OR(AC63="",NOT(ISNUMBER(AC63))),"",AC63-TODAY())</f>
        <v/>
      </c>
      <c r="AJ63" s="1" t="str">
        <f aca="false">IF(A63="","",IF(Z63="","",IF(NOT(ISNUMBER(AC63)),"CHECK INPUT",IF(AI63&lt;0,"EXPIRED",IF(AI63&lt;=30,"DUE ≤ 30 DAYS",IF(AI63&lt;=90,"DUE ≤ 90 DAYS",IF(AI63&lt;=180,"DUE ≤ 180 DAYS",IF(AI63&lt;=365,"DUE ≤ 12 MONTHS","CURRENT"))))))))</f>
        <v/>
      </c>
      <c r="AK63" s="60"/>
    </row>
    <row r="64" customFormat="false" ht="20" hidden="false" customHeight="true" outlineLevel="0" collapsed="false">
      <c r="A64" s="61"/>
      <c r="B64" s="62"/>
      <c r="C64" s="63"/>
      <c r="D64" s="64"/>
      <c r="E64" s="65"/>
      <c r="F64" s="66" t="str">
        <f aca="false">IF(A64="","",IF(OR(D64="",E64=""),"",IFERROR(EDATE(IF(ISNUMBER(D64),D64,DATE(VALUE(RIGHT(D64,4)),VALUE(MID(D64,4,2)),VALUE(LEFT(D64,2)))),E64*12),"CHECK INPUT")))</f>
        <v/>
      </c>
      <c r="G64" s="67" t="str">
        <f aca="true">IF(OR(F64="",NOT(ISNUMBER(F64))),"",F64-TODAY())</f>
        <v/>
      </c>
      <c r="H64" s="68" t="str">
        <f aca="false">IF(A64="","",IF(OR(D64="",E64=""),"MISSING DATE",IF(NOT(ISNUMBER(F64)),"CHECK INPUT",IF(G64&lt;0,"EXPIRED",IF(G64&lt;=30,"DUE ≤ 30 DAYS",IF(G64&lt;=90,"DUE ≤ 90 DAYS",IF(G64&lt;=180,"DUE ≤ 180 DAYS","CURRENT")))))))</f>
        <v/>
      </c>
      <c r="I64" s="64"/>
      <c r="J64" s="64"/>
      <c r="K64" s="67" t="str">
        <f aca="true">IF(J64="","",IFERROR(IF(ISNUMBER(J64),J64,DATE(VALUE(RIGHT(J64,4)),VALUE(MID(J64,4,2)),VALUE(LEFT(J64,2))))-TODAY(),"CHECK INPUT"))</f>
        <v/>
      </c>
      <c r="L64" s="68" t="str">
        <f aca="false">IF(A64="","",IF(J64="","MISSING DATE",IF(NOT(ISNUMBER(K64)),"CHECK INPUT",IF(K64&lt;0,"OVERDUE",IF(K64&lt;=30,"DUE ≤ 30 DAYS",IF(K64&lt;=90,"DUE ≤ 90 DAYS","CURRENT"))))))</f>
        <v/>
      </c>
      <c r="M64" s="64"/>
      <c r="N64" s="64"/>
      <c r="O64" s="67" t="str">
        <f aca="true">IF(N64="","",IFERROR(IF(ISNUMBER(N64),N64,DATE(VALUE(RIGHT(N64,4)),VALUE(MID(N64,4,2)),VALUE(LEFT(N64,2))))-TODAY(),"CHECK INPUT"))</f>
        <v/>
      </c>
      <c r="P64" s="68" t="str">
        <f aca="false">IF(A64="","",IF(N64="","MISSING DATE",IF(NOT(ISNUMBER(O64)),"CHECK INPUT",IF(O64&lt;0,"OVERDUE",IF(O64&lt;=30,"DUE ≤ 30 DAYS",IF(O64&lt;=90,"DUE ≤ 90 DAYS",IF(O64&lt;=180,"DUE ≤ 180 DAYS","CURRENT")))))))</f>
        <v/>
      </c>
      <c r="Q64" s="64"/>
      <c r="R64" s="64"/>
      <c r="S64" s="67" t="str">
        <f aca="true">IF(R64="","",IFERROR(IF(ISNUMBER(R64),R64,DATE(VALUE(RIGHT(R64,4)),VALUE(MID(R64,4,2)),VALUE(LEFT(R64,2))))-TODAY(),"CHECK INPUT"))</f>
        <v/>
      </c>
      <c r="T64" s="68" t="str">
        <f aca="false">IF(A64="","",IF(R64="","MISSING DATE",IF(NOT(ISNUMBER(S64)),"CHECK INPUT",IF(S64&lt;0,"OVERDUE",IF(S64&lt;=30,"DUE ≤ 30 DAYS",IF(S64&lt;=90,"DUE ≤ 90 DAYS","CURRENT"))))))</f>
        <v/>
      </c>
      <c r="U64" s="64"/>
      <c r="V64" s="62"/>
      <c r="W64" s="64"/>
      <c r="X64" s="69"/>
      <c r="Y64" s="68" t="str">
        <f aca="false">IF(A64="","",IF(U64="","",IFERROR(TEXT(IF(ISNUMBER(U64),U64,DATE(VALUE(RIGHT(U64,4)),VALUE(MID(U64,4,2)),VALUE(LEFT(U64,2)))),"mmmm yyyy"),"CHECK INPUT")))</f>
        <v/>
      </c>
      <c r="Z64" s="70"/>
      <c r="AA64" s="68" t="str">
        <f aca="true">IF(A64="","",IF(Z64="","MISSING DATE",IFERROR(IF(IF(ISNUMBER(Z64),Z64,DATE(VALUE(RIGHT(TRIM(Z64),4)),VALUE(MID(TRIM(Z64),4,2)),VALUE(LEFT(TRIM(Z64),2))))&gt;TODAY(),"CHECK INPUT",IF(TODAY()&lt;=AB64,"MINOR + MAJOR ACTIVE",IF(TODAY()&lt;=AC64,"MAJOR ACTIVE","OUTSIDE WARRANTY"))),"CHECK INPUT")))</f>
        <v/>
      </c>
      <c r="AB64" s="66" t="str">
        <f aca="false">IF(A64="","",IF(Z64="","",IFERROR(EDATE(IF(ISNUMBER(Z64),Z64,DATE(VALUE(RIGHT(TRIM(Z64),4)),VALUE(MID(TRIM(Z64),4,2)),VALUE(LEFT(TRIM(Z64),2)))),24),"CHECK INPUT")))</f>
        <v/>
      </c>
      <c r="AC64" s="66" t="str">
        <f aca="false">IF(A64="","",IF(Z64="","",IFERROR(EDATE(IF(ISNUMBER(Z64),Z64,DATE(VALUE(RIGHT(TRIM(Z64),4)),VALUE(MID(TRIM(Z64),4,2)),VALUE(LEFT(TRIM(Z64),2)))),72),"CHECK INPUT")))</f>
        <v/>
      </c>
      <c r="AD64" s="71" t="str">
        <f aca="false">IF(A64="","",IF(Z64="","Enter the confirmed OC / completion date",IF(AA64="CHECK INPUT","Check the OC / completion date entered",IF(AA64="MINOR + MAJOR ACTIVE","Arrange or confirm the defects inspection, builder notification and committee review before the two-year deadline",IF(AA64="MAJOR ACTIVE","Continue major-defect monitoring and obtain committee and legal instructions before the six-year deadline",IF(AA64="OUTSIDE WARRANTY","Confirm whether unresolved defects or alternative rights require legal advice",""))))))</f>
        <v/>
      </c>
      <c r="AE64" s="66" t="str">
        <f aca="true">IF(A64="","",IF(OR(Z64="",NOT(ISNUMBER(Z64)),Z64&gt;TODAY(),AA64="OUTSIDE WARRANTY"),"",IF(AA64="MINOR + MAJOR ACTIVE",IF(AG64&gt;365,AB64-365,IF(AG64&gt;180,AB64-180,IF(AG64&gt;90,AB64-90,IF(AG64&gt;30,AB64-30,TODAY())))),IF(AA64="MAJOR ACTIVE",IF(AI64&gt;365,AC64-365,IF(AI64&gt;180,AC64-180,IF(AI64&gt;90,AC64-90,IF(AI64&gt;30,AC64-30,TODAY())))),""))))</f>
        <v/>
      </c>
      <c r="AF64" s="69"/>
      <c r="AG64" s="1" t="str">
        <f aca="true">IF(OR(AB64="",NOT(ISNUMBER(AB64))),"",AB64-TODAY())</f>
        <v/>
      </c>
      <c r="AH64" s="1" t="str">
        <f aca="false">IF(A64="","",IF(Z64="","MISSING DATE",IF(NOT(ISNUMBER(AB64)),"CHECK INPUT",IF(AG64&lt;0,"EXPIRED",IF(AG64&lt;=30,"DUE ≤ 30 DAYS",IF(AG64&lt;=90,"DUE ≤ 90 DAYS",IF(AG64&lt;=180,"DUE ≤ 180 DAYS",IF(AG64&lt;=365,"DUE ≤ 12 MONTHS","CURRENT"))))))))</f>
        <v/>
      </c>
      <c r="AI64" s="1" t="str">
        <f aca="true">IF(OR(AC64="",NOT(ISNUMBER(AC64))),"",AC64-TODAY())</f>
        <v/>
      </c>
      <c r="AJ64" s="1" t="str">
        <f aca="false">IF(A64="","",IF(Z64="","",IF(NOT(ISNUMBER(AC64)),"CHECK INPUT",IF(AI64&lt;0,"EXPIRED",IF(AI64&lt;=30,"DUE ≤ 30 DAYS",IF(AI64&lt;=90,"DUE ≤ 90 DAYS",IF(AI64&lt;=180,"DUE ≤ 180 DAYS",IF(AI64&lt;=365,"DUE ≤ 12 MONTHS","CURRENT"))))))))</f>
        <v/>
      </c>
      <c r="AK64" s="60"/>
    </row>
    <row r="65" customFormat="false" ht="20" hidden="false" customHeight="true" outlineLevel="0" collapsed="false">
      <c r="A65" s="61"/>
      <c r="B65" s="62"/>
      <c r="C65" s="63"/>
      <c r="D65" s="64"/>
      <c r="E65" s="65"/>
      <c r="F65" s="66" t="str">
        <f aca="false">IF(A65="","",IF(OR(D65="",E65=""),"",IFERROR(EDATE(IF(ISNUMBER(D65),D65,DATE(VALUE(RIGHT(D65,4)),VALUE(MID(D65,4,2)),VALUE(LEFT(D65,2)))),E65*12),"CHECK INPUT")))</f>
        <v/>
      </c>
      <c r="G65" s="67" t="str">
        <f aca="true">IF(OR(F65="",NOT(ISNUMBER(F65))),"",F65-TODAY())</f>
        <v/>
      </c>
      <c r="H65" s="68" t="str">
        <f aca="false">IF(A65="","",IF(OR(D65="",E65=""),"MISSING DATE",IF(NOT(ISNUMBER(F65)),"CHECK INPUT",IF(G65&lt;0,"EXPIRED",IF(G65&lt;=30,"DUE ≤ 30 DAYS",IF(G65&lt;=90,"DUE ≤ 90 DAYS",IF(G65&lt;=180,"DUE ≤ 180 DAYS","CURRENT")))))))</f>
        <v/>
      </c>
      <c r="I65" s="64"/>
      <c r="J65" s="64"/>
      <c r="K65" s="67" t="str">
        <f aca="true">IF(J65="","",IFERROR(IF(ISNUMBER(J65),J65,DATE(VALUE(RIGHT(J65,4)),VALUE(MID(J65,4,2)),VALUE(LEFT(J65,2))))-TODAY(),"CHECK INPUT"))</f>
        <v/>
      </c>
      <c r="L65" s="68" t="str">
        <f aca="false">IF(A65="","",IF(J65="","MISSING DATE",IF(NOT(ISNUMBER(K65)),"CHECK INPUT",IF(K65&lt;0,"OVERDUE",IF(K65&lt;=30,"DUE ≤ 30 DAYS",IF(K65&lt;=90,"DUE ≤ 90 DAYS","CURRENT"))))))</f>
        <v/>
      </c>
      <c r="M65" s="64"/>
      <c r="N65" s="64"/>
      <c r="O65" s="67" t="str">
        <f aca="true">IF(N65="","",IFERROR(IF(ISNUMBER(N65),N65,DATE(VALUE(RIGHT(N65,4)),VALUE(MID(N65,4,2)),VALUE(LEFT(N65,2))))-TODAY(),"CHECK INPUT"))</f>
        <v/>
      </c>
      <c r="P65" s="68" t="str">
        <f aca="false">IF(A65="","",IF(N65="","MISSING DATE",IF(NOT(ISNUMBER(O65)),"CHECK INPUT",IF(O65&lt;0,"OVERDUE",IF(O65&lt;=30,"DUE ≤ 30 DAYS",IF(O65&lt;=90,"DUE ≤ 90 DAYS",IF(O65&lt;=180,"DUE ≤ 180 DAYS","CURRENT")))))))</f>
        <v/>
      </c>
      <c r="Q65" s="64"/>
      <c r="R65" s="64"/>
      <c r="S65" s="67" t="str">
        <f aca="true">IF(R65="","",IFERROR(IF(ISNUMBER(R65),R65,DATE(VALUE(RIGHT(R65,4)),VALUE(MID(R65,4,2)),VALUE(LEFT(R65,2))))-TODAY(),"CHECK INPUT"))</f>
        <v/>
      </c>
      <c r="T65" s="68" t="str">
        <f aca="false">IF(A65="","",IF(R65="","MISSING DATE",IF(NOT(ISNUMBER(S65)),"CHECK INPUT",IF(S65&lt;0,"OVERDUE",IF(S65&lt;=30,"DUE ≤ 30 DAYS",IF(S65&lt;=90,"DUE ≤ 90 DAYS","CURRENT"))))))</f>
        <v/>
      </c>
      <c r="U65" s="64"/>
      <c r="V65" s="62"/>
      <c r="W65" s="64"/>
      <c r="X65" s="69"/>
      <c r="Y65" s="68" t="str">
        <f aca="false">IF(A65="","",IF(U65="","",IFERROR(TEXT(IF(ISNUMBER(U65),U65,DATE(VALUE(RIGHT(U65,4)),VALUE(MID(U65,4,2)),VALUE(LEFT(U65,2)))),"mmmm yyyy"),"CHECK INPUT")))</f>
        <v/>
      </c>
      <c r="Z65" s="70"/>
      <c r="AA65" s="68" t="str">
        <f aca="true">IF(A65="","",IF(Z65="","MISSING DATE",IFERROR(IF(IF(ISNUMBER(Z65),Z65,DATE(VALUE(RIGHT(TRIM(Z65),4)),VALUE(MID(TRIM(Z65),4,2)),VALUE(LEFT(TRIM(Z65),2))))&gt;TODAY(),"CHECK INPUT",IF(TODAY()&lt;=AB65,"MINOR + MAJOR ACTIVE",IF(TODAY()&lt;=AC65,"MAJOR ACTIVE","OUTSIDE WARRANTY"))),"CHECK INPUT")))</f>
        <v/>
      </c>
      <c r="AB65" s="66" t="str">
        <f aca="false">IF(A65="","",IF(Z65="","",IFERROR(EDATE(IF(ISNUMBER(Z65),Z65,DATE(VALUE(RIGHT(TRIM(Z65),4)),VALUE(MID(TRIM(Z65),4,2)),VALUE(LEFT(TRIM(Z65),2)))),24),"CHECK INPUT")))</f>
        <v/>
      </c>
      <c r="AC65" s="66" t="str">
        <f aca="false">IF(A65="","",IF(Z65="","",IFERROR(EDATE(IF(ISNUMBER(Z65),Z65,DATE(VALUE(RIGHT(TRIM(Z65),4)),VALUE(MID(TRIM(Z65),4,2)),VALUE(LEFT(TRIM(Z65),2)))),72),"CHECK INPUT")))</f>
        <v/>
      </c>
      <c r="AD65" s="71" t="str">
        <f aca="false">IF(A65="","",IF(Z65="","Enter the confirmed OC / completion date",IF(AA65="CHECK INPUT","Check the OC / completion date entered",IF(AA65="MINOR + MAJOR ACTIVE","Arrange or confirm the defects inspection, builder notification and committee review before the two-year deadline",IF(AA65="MAJOR ACTIVE","Continue major-defect monitoring and obtain committee and legal instructions before the six-year deadline",IF(AA65="OUTSIDE WARRANTY","Confirm whether unresolved defects or alternative rights require legal advice",""))))))</f>
        <v/>
      </c>
      <c r="AE65" s="66" t="str">
        <f aca="true">IF(A65="","",IF(OR(Z65="",NOT(ISNUMBER(Z65)),Z65&gt;TODAY(),AA65="OUTSIDE WARRANTY"),"",IF(AA65="MINOR + MAJOR ACTIVE",IF(AG65&gt;365,AB65-365,IF(AG65&gt;180,AB65-180,IF(AG65&gt;90,AB65-90,IF(AG65&gt;30,AB65-30,TODAY())))),IF(AA65="MAJOR ACTIVE",IF(AI65&gt;365,AC65-365,IF(AI65&gt;180,AC65-180,IF(AI65&gt;90,AC65-90,IF(AI65&gt;30,AC65-30,TODAY())))),""))))</f>
        <v/>
      </c>
      <c r="AF65" s="69"/>
      <c r="AG65" s="1" t="str">
        <f aca="true">IF(OR(AB65="",NOT(ISNUMBER(AB65))),"",AB65-TODAY())</f>
        <v/>
      </c>
      <c r="AH65" s="1" t="str">
        <f aca="false">IF(A65="","",IF(Z65="","MISSING DATE",IF(NOT(ISNUMBER(AB65)),"CHECK INPUT",IF(AG65&lt;0,"EXPIRED",IF(AG65&lt;=30,"DUE ≤ 30 DAYS",IF(AG65&lt;=90,"DUE ≤ 90 DAYS",IF(AG65&lt;=180,"DUE ≤ 180 DAYS",IF(AG65&lt;=365,"DUE ≤ 12 MONTHS","CURRENT"))))))))</f>
        <v/>
      </c>
      <c r="AI65" s="1" t="str">
        <f aca="true">IF(OR(AC65="",NOT(ISNUMBER(AC65))),"",AC65-TODAY())</f>
        <v/>
      </c>
      <c r="AJ65" s="1" t="str">
        <f aca="false">IF(A65="","",IF(Z65="","",IF(NOT(ISNUMBER(AC65)),"CHECK INPUT",IF(AI65&lt;0,"EXPIRED",IF(AI65&lt;=30,"DUE ≤ 30 DAYS",IF(AI65&lt;=90,"DUE ≤ 90 DAYS",IF(AI65&lt;=180,"DUE ≤ 180 DAYS",IF(AI65&lt;=365,"DUE ≤ 12 MONTHS","CURRENT"))))))))</f>
        <v/>
      </c>
      <c r="AK65" s="60"/>
    </row>
    <row r="66" customFormat="false" ht="20" hidden="false" customHeight="true" outlineLevel="0" collapsed="false">
      <c r="A66" s="61"/>
      <c r="B66" s="62"/>
      <c r="C66" s="63"/>
      <c r="D66" s="64"/>
      <c r="E66" s="65"/>
      <c r="F66" s="66" t="str">
        <f aca="false">IF(A66="","",IF(OR(D66="",E66=""),"",IFERROR(EDATE(IF(ISNUMBER(D66),D66,DATE(VALUE(RIGHT(D66,4)),VALUE(MID(D66,4,2)),VALUE(LEFT(D66,2)))),E66*12),"CHECK INPUT")))</f>
        <v/>
      </c>
      <c r="G66" s="67" t="str">
        <f aca="true">IF(OR(F66="",NOT(ISNUMBER(F66))),"",F66-TODAY())</f>
        <v/>
      </c>
      <c r="H66" s="68" t="str">
        <f aca="false">IF(A66="","",IF(OR(D66="",E66=""),"MISSING DATE",IF(NOT(ISNUMBER(F66)),"CHECK INPUT",IF(G66&lt;0,"EXPIRED",IF(G66&lt;=30,"DUE ≤ 30 DAYS",IF(G66&lt;=90,"DUE ≤ 90 DAYS",IF(G66&lt;=180,"DUE ≤ 180 DAYS","CURRENT")))))))</f>
        <v/>
      </c>
      <c r="I66" s="64"/>
      <c r="J66" s="64"/>
      <c r="K66" s="67" t="str">
        <f aca="true">IF(J66="","",IFERROR(IF(ISNUMBER(J66),J66,DATE(VALUE(RIGHT(J66,4)),VALUE(MID(J66,4,2)),VALUE(LEFT(J66,2))))-TODAY(),"CHECK INPUT"))</f>
        <v/>
      </c>
      <c r="L66" s="68" t="str">
        <f aca="false">IF(A66="","",IF(J66="","MISSING DATE",IF(NOT(ISNUMBER(K66)),"CHECK INPUT",IF(K66&lt;0,"OVERDUE",IF(K66&lt;=30,"DUE ≤ 30 DAYS",IF(K66&lt;=90,"DUE ≤ 90 DAYS","CURRENT"))))))</f>
        <v/>
      </c>
      <c r="M66" s="64"/>
      <c r="N66" s="64"/>
      <c r="O66" s="67" t="str">
        <f aca="true">IF(N66="","",IFERROR(IF(ISNUMBER(N66),N66,DATE(VALUE(RIGHT(N66,4)),VALUE(MID(N66,4,2)),VALUE(LEFT(N66,2))))-TODAY(),"CHECK INPUT"))</f>
        <v/>
      </c>
      <c r="P66" s="68" t="str">
        <f aca="false">IF(A66="","",IF(N66="","MISSING DATE",IF(NOT(ISNUMBER(O66)),"CHECK INPUT",IF(O66&lt;0,"OVERDUE",IF(O66&lt;=30,"DUE ≤ 30 DAYS",IF(O66&lt;=90,"DUE ≤ 90 DAYS",IF(O66&lt;=180,"DUE ≤ 180 DAYS","CURRENT")))))))</f>
        <v/>
      </c>
      <c r="Q66" s="64"/>
      <c r="R66" s="64"/>
      <c r="S66" s="67" t="str">
        <f aca="true">IF(R66="","",IFERROR(IF(ISNUMBER(R66),R66,DATE(VALUE(RIGHT(R66,4)),VALUE(MID(R66,4,2)),VALUE(LEFT(R66,2))))-TODAY(),"CHECK INPUT"))</f>
        <v/>
      </c>
      <c r="T66" s="68" t="str">
        <f aca="false">IF(A66="","",IF(R66="","MISSING DATE",IF(NOT(ISNUMBER(S66)),"CHECK INPUT",IF(S66&lt;0,"OVERDUE",IF(S66&lt;=30,"DUE ≤ 30 DAYS",IF(S66&lt;=90,"DUE ≤ 90 DAYS","CURRENT"))))))</f>
        <v/>
      </c>
      <c r="U66" s="64"/>
      <c r="V66" s="62"/>
      <c r="W66" s="64"/>
      <c r="X66" s="69"/>
      <c r="Y66" s="68" t="str">
        <f aca="false">IF(A66="","",IF(U66="","",IFERROR(TEXT(IF(ISNUMBER(U66),U66,DATE(VALUE(RIGHT(U66,4)),VALUE(MID(U66,4,2)),VALUE(LEFT(U66,2)))),"mmmm yyyy"),"CHECK INPUT")))</f>
        <v/>
      </c>
      <c r="Z66" s="70"/>
      <c r="AA66" s="68" t="str">
        <f aca="true">IF(A66="","",IF(Z66="","MISSING DATE",IFERROR(IF(IF(ISNUMBER(Z66),Z66,DATE(VALUE(RIGHT(TRIM(Z66),4)),VALUE(MID(TRIM(Z66),4,2)),VALUE(LEFT(TRIM(Z66),2))))&gt;TODAY(),"CHECK INPUT",IF(TODAY()&lt;=AB66,"MINOR + MAJOR ACTIVE",IF(TODAY()&lt;=AC66,"MAJOR ACTIVE","OUTSIDE WARRANTY"))),"CHECK INPUT")))</f>
        <v/>
      </c>
      <c r="AB66" s="66" t="str">
        <f aca="false">IF(A66="","",IF(Z66="","",IFERROR(EDATE(IF(ISNUMBER(Z66),Z66,DATE(VALUE(RIGHT(TRIM(Z66),4)),VALUE(MID(TRIM(Z66),4,2)),VALUE(LEFT(TRIM(Z66),2)))),24),"CHECK INPUT")))</f>
        <v/>
      </c>
      <c r="AC66" s="66" t="str">
        <f aca="false">IF(A66="","",IF(Z66="","",IFERROR(EDATE(IF(ISNUMBER(Z66),Z66,DATE(VALUE(RIGHT(TRIM(Z66),4)),VALUE(MID(TRIM(Z66),4,2)),VALUE(LEFT(TRIM(Z66),2)))),72),"CHECK INPUT")))</f>
        <v/>
      </c>
      <c r="AD66" s="71" t="str">
        <f aca="false">IF(A66="","",IF(Z66="","Enter the confirmed OC / completion date",IF(AA66="CHECK INPUT","Check the OC / completion date entered",IF(AA66="MINOR + MAJOR ACTIVE","Arrange or confirm the defects inspection, builder notification and committee review before the two-year deadline",IF(AA66="MAJOR ACTIVE","Continue major-defect monitoring and obtain committee and legal instructions before the six-year deadline",IF(AA66="OUTSIDE WARRANTY","Confirm whether unresolved defects or alternative rights require legal advice",""))))))</f>
        <v/>
      </c>
      <c r="AE66" s="66" t="str">
        <f aca="true">IF(A66="","",IF(OR(Z66="",NOT(ISNUMBER(Z66)),Z66&gt;TODAY(),AA66="OUTSIDE WARRANTY"),"",IF(AA66="MINOR + MAJOR ACTIVE",IF(AG66&gt;365,AB66-365,IF(AG66&gt;180,AB66-180,IF(AG66&gt;90,AB66-90,IF(AG66&gt;30,AB66-30,TODAY())))),IF(AA66="MAJOR ACTIVE",IF(AI66&gt;365,AC66-365,IF(AI66&gt;180,AC66-180,IF(AI66&gt;90,AC66-90,IF(AI66&gt;30,AC66-30,TODAY())))),""))))</f>
        <v/>
      </c>
      <c r="AF66" s="69"/>
      <c r="AG66" s="1" t="str">
        <f aca="true">IF(OR(AB66="",NOT(ISNUMBER(AB66))),"",AB66-TODAY())</f>
        <v/>
      </c>
      <c r="AH66" s="1" t="str">
        <f aca="false">IF(A66="","",IF(Z66="","MISSING DATE",IF(NOT(ISNUMBER(AB66)),"CHECK INPUT",IF(AG66&lt;0,"EXPIRED",IF(AG66&lt;=30,"DUE ≤ 30 DAYS",IF(AG66&lt;=90,"DUE ≤ 90 DAYS",IF(AG66&lt;=180,"DUE ≤ 180 DAYS",IF(AG66&lt;=365,"DUE ≤ 12 MONTHS","CURRENT"))))))))</f>
        <v/>
      </c>
      <c r="AI66" s="1" t="str">
        <f aca="true">IF(OR(AC66="",NOT(ISNUMBER(AC66))),"",AC66-TODAY())</f>
        <v/>
      </c>
      <c r="AJ66" s="1" t="str">
        <f aca="false">IF(A66="","",IF(Z66="","",IF(NOT(ISNUMBER(AC66)),"CHECK INPUT",IF(AI66&lt;0,"EXPIRED",IF(AI66&lt;=30,"DUE ≤ 30 DAYS",IF(AI66&lt;=90,"DUE ≤ 90 DAYS",IF(AI66&lt;=180,"DUE ≤ 180 DAYS",IF(AI66&lt;=365,"DUE ≤ 12 MONTHS","CURRENT"))))))))</f>
        <v/>
      </c>
      <c r="AK66" s="60"/>
    </row>
    <row r="67" customFormat="false" ht="20" hidden="false" customHeight="true" outlineLevel="0" collapsed="false">
      <c r="A67" s="61"/>
      <c r="B67" s="62"/>
      <c r="C67" s="63"/>
      <c r="D67" s="64"/>
      <c r="E67" s="65"/>
      <c r="F67" s="66" t="str">
        <f aca="false">IF(A67="","",IF(OR(D67="",E67=""),"",IFERROR(EDATE(IF(ISNUMBER(D67),D67,DATE(VALUE(RIGHT(D67,4)),VALUE(MID(D67,4,2)),VALUE(LEFT(D67,2)))),E67*12),"CHECK INPUT")))</f>
        <v/>
      </c>
      <c r="G67" s="67" t="str">
        <f aca="true">IF(OR(F67="",NOT(ISNUMBER(F67))),"",F67-TODAY())</f>
        <v/>
      </c>
      <c r="H67" s="68" t="str">
        <f aca="false">IF(A67="","",IF(OR(D67="",E67=""),"MISSING DATE",IF(NOT(ISNUMBER(F67)),"CHECK INPUT",IF(G67&lt;0,"EXPIRED",IF(G67&lt;=30,"DUE ≤ 30 DAYS",IF(G67&lt;=90,"DUE ≤ 90 DAYS",IF(G67&lt;=180,"DUE ≤ 180 DAYS","CURRENT")))))))</f>
        <v/>
      </c>
      <c r="I67" s="64"/>
      <c r="J67" s="64"/>
      <c r="K67" s="67" t="str">
        <f aca="true">IF(J67="","",IFERROR(IF(ISNUMBER(J67),J67,DATE(VALUE(RIGHT(J67,4)),VALUE(MID(J67,4,2)),VALUE(LEFT(J67,2))))-TODAY(),"CHECK INPUT"))</f>
        <v/>
      </c>
      <c r="L67" s="68" t="str">
        <f aca="false">IF(A67="","",IF(J67="","MISSING DATE",IF(NOT(ISNUMBER(K67)),"CHECK INPUT",IF(K67&lt;0,"OVERDUE",IF(K67&lt;=30,"DUE ≤ 30 DAYS",IF(K67&lt;=90,"DUE ≤ 90 DAYS","CURRENT"))))))</f>
        <v/>
      </c>
      <c r="M67" s="64"/>
      <c r="N67" s="64"/>
      <c r="O67" s="67" t="str">
        <f aca="true">IF(N67="","",IFERROR(IF(ISNUMBER(N67),N67,DATE(VALUE(RIGHT(N67,4)),VALUE(MID(N67,4,2)),VALUE(LEFT(N67,2))))-TODAY(),"CHECK INPUT"))</f>
        <v/>
      </c>
      <c r="P67" s="68" t="str">
        <f aca="false">IF(A67="","",IF(N67="","MISSING DATE",IF(NOT(ISNUMBER(O67)),"CHECK INPUT",IF(O67&lt;0,"OVERDUE",IF(O67&lt;=30,"DUE ≤ 30 DAYS",IF(O67&lt;=90,"DUE ≤ 90 DAYS",IF(O67&lt;=180,"DUE ≤ 180 DAYS","CURRENT")))))))</f>
        <v/>
      </c>
      <c r="Q67" s="64"/>
      <c r="R67" s="64"/>
      <c r="S67" s="67" t="str">
        <f aca="true">IF(R67="","",IFERROR(IF(ISNUMBER(R67),R67,DATE(VALUE(RIGHT(R67,4)),VALUE(MID(R67,4,2)),VALUE(LEFT(R67,2))))-TODAY(),"CHECK INPUT"))</f>
        <v/>
      </c>
      <c r="T67" s="68" t="str">
        <f aca="false">IF(A67="","",IF(R67="","MISSING DATE",IF(NOT(ISNUMBER(S67)),"CHECK INPUT",IF(S67&lt;0,"OVERDUE",IF(S67&lt;=30,"DUE ≤ 30 DAYS",IF(S67&lt;=90,"DUE ≤ 90 DAYS","CURRENT"))))))</f>
        <v/>
      </c>
      <c r="U67" s="64"/>
      <c r="V67" s="62"/>
      <c r="W67" s="64"/>
      <c r="X67" s="69"/>
      <c r="Y67" s="68" t="str">
        <f aca="false">IF(A67="","",IF(U67="","",IFERROR(TEXT(IF(ISNUMBER(U67),U67,DATE(VALUE(RIGHT(U67,4)),VALUE(MID(U67,4,2)),VALUE(LEFT(U67,2)))),"mmmm yyyy"),"CHECK INPUT")))</f>
        <v/>
      </c>
      <c r="Z67" s="70"/>
      <c r="AA67" s="68" t="str">
        <f aca="true">IF(A67="","",IF(Z67="","MISSING DATE",IFERROR(IF(IF(ISNUMBER(Z67),Z67,DATE(VALUE(RIGHT(TRIM(Z67),4)),VALUE(MID(TRIM(Z67),4,2)),VALUE(LEFT(TRIM(Z67),2))))&gt;TODAY(),"CHECK INPUT",IF(TODAY()&lt;=AB67,"MINOR + MAJOR ACTIVE",IF(TODAY()&lt;=AC67,"MAJOR ACTIVE","OUTSIDE WARRANTY"))),"CHECK INPUT")))</f>
        <v/>
      </c>
      <c r="AB67" s="66" t="str">
        <f aca="false">IF(A67="","",IF(Z67="","",IFERROR(EDATE(IF(ISNUMBER(Z67),Z67,DATE(VALUE(RIGHT(TRIM(Z67),4)),VALUE(MID(TRIM(Z67),4,2)),VALUE(LEFT(TRIM(Z67),2)))),24),"CHECK INPUT")))</f>
        <v/>
      </c>
      <c r="AC67" s="66" t="str">
        <f aca="false">IF(A67="","",IF(Z67="","",IFERROR(EDATE(IF(ISNUMBER(Z67),Z67,DATE(VALUE(RIGHT(TRIM(Z67),4)),VALUE(MID(TRIM(Z67),4,2)),VALUE(LEFT(TRIM(Z67),2)))),72),"CHECK INPUT")))</f>
        <v/>
      </c>
      <c r="AD67" s="71" t="str">
        <f aca="false">IF(A67="","",IF(Z67="","Enter the confirmed OC / completion date",IF(AA67="CHECK INPUT","Check the OC / completion date entered",IF(AA67="MINOR + MAJOR ACTIVE","Arrange or confirm the defects inspection, builder notification and committee review before the two-year deadline",IF(AA67="MAJOR ACTIVE","Continue major-defect monitoring and obtain committee and legal instructions before the six-year deadline",IF(AA67="OUTSIDE WARRANTY","Confirm whether unresolved defects or alternative rights require legal advice",""))))))</f>
        <v/>
      </c>
      <c r="AE67" s="66" t="str">
        <f aca="true">IF(A67="","",IF(OR(Z67="",NOT(ISNUMBER(Z67)),Z67&gt;TODAY(),AA67="OUTSIDE WARRANTY"),"",IF(AA67="MINOR + MAJOR ACTIVE",IF(AG67&gt;365,AB67-365,IF(AG67&gt;180,AB67-180,IF(AG67&gt;90,AB67-90,IF(AG67&gt;30,AB67-30,TODAY())))),IF(AA67="MAJOR ACTIVE",IF(AI67&gt;365,AC67-365,IF(AI67&gt;180,AC67-180,IF(AI67&gt;90,AC67-90,IF(AI67&gt;30,AC67-30,TODAY())))),""))))</f>
        <v/>
      </c>
      <c r="AF67" s="69"/>
      <c r="AG67" s="1" t="str">
        <f aca="true">IF(OR(AB67="",NOT(ISNUMBER(AB67))),"",AB67-TODAY())</f>
        <v/>
      </c>
      <c r="AH67" s="1" t="str">
        <f aca="false">IF(A67="","",IF(Z67="","MISSING DATE",IF(NOT(ISNUMBER(AB67)),"CHECK INPUT",IF(AG67&lt;0,"EXPIRED",IF(AG67&lt;=30,"DUE ≤ 30 DAYS",IF(AG67&lt;=90,"DUE ≤ 90 DAYS",IF(AG67&lt;=180,"DUE ≤ 180 DAYS",IF(AG67&lt;=365,"DUE ≤ 12 MONTHS","CURRENT"))))))))</f>
        <v/>
      </c>
      <c r="AI67" s="1" t="str">
        <f aca="true">IF(OR(AC67="",NOT(ISNUMBER(AC67))),"",AC67-TODAY())</f>
        <v/>
      </c>
      <c r="AJ67" s="1" t="str">
        <f aca="false">IF(A67="","",IF(Z67="","",IF(NOT(ISNUMBER(AC67)),"CHECK INPUT",IF(AI67&lt;0,"EXPIRED",IF(AI67&lt;=30,"DUE ≤ 30 DAYS",IF(AI67&lt;=90,"DUE ≤ 90 DAYS",IF(AI67&lt;=180,"DUE ≤ 180 DAYS",IF(AI67&lt;=365,"DUE ≤ 12 MONTHS","CURRENT"))))))))</f>
        <v/>
      </c>
      <c r="AK67" s="60"/>
    </row>
    <row r="68" customFormat="false" ht="20" hidden="false" customHeight="true" outlineLevel="0" collapsed="false">
      <c r="A68" s="61"/>
      <c r="B68" s="62"/>
      <c r="C68" s="63"/>
      <c r="D68" s="64"/>
      <c r="E68" s="65"/>
      <c r="F68" s="66" t="str">
        <f aca="false">IF(A68="","",IF(OR(D68="",E68=""),"",IFERROR(EDATE(IF(ISNUMBER(D68),D68,DATE(VALUE(RIGHT(D68,4)),VALUE(MID(D68,4,2)),VALUE(LEFT(D68,2)))),E68*12),"CHECK INPUT")))</f>
        <v/>
      </c>
      <c r="G68" s="67" t="str">
        <f aca="true">IF(OR(F68="",NOT(ISNUMBER(F68))),"",F68-TODAY())</f>
        <v/>
      </c>
      <c r="H68" s="68" t="str">
        <f aca="false">IF(A68="","",IF(OR(D68="",E68=""),"MISSING DATE",IF(NOT(ISNUMBER(F68)),"CHECK INPUT",IF(G68&lt;0,"EXPIRED",IF(G68&lt;=30,"DUE ≤ 30 DAYS",IF(G68&lt;=90,"DUE ≤ 90 DAYS",IF(G68&lt;=180,"DUE ≤ 180 DAYS","CURRENT")))))))</f>
        <v/>
      </c>
      <c r="I68" s="64"/>
      <c r="J68" s="64"/>
      <c r="K68" s="67" t="str">
        <f aca="true">IF(J68="","",IFERROR(IF(ISNUMBER(J68),J68,DATE(VALUE(RIGHT(J68,4)),VALUE(MID(J68,4,2)),VALUE(LEFT(J68,2))))-TODAY(),"CHECK INPUT"))</f>
        <v/>
      </c>
      <c r="L68" s="68" t="str">
        <f aca="false">IF(A68="","",IF(J68="","MISSING DATE",IF(NOT(ISNUMBER(K68)),"CHECK INPUT",IF(K68&lt;0,"OVERDUE",IF(K68&lt;=30,"DUE ≤ 30 DAYS",IF(K68&lt;=90,"DUE ≤ 90 DAYS","CURRENT"))))))</f>
        <v/>
      </c>
      <c r="M68" s="64"/>
      <c r="N68" s="64"/>
      <c r="O68" s="67" t="str">
        <f aca="true">IF(N68="","",IFERROR(IF(ISNUMBER(N68),N68,DATE(VALUE(RIGHT(N68,4)),VALUE(MID(N68,4,2)),VALUE(LEFT(N68,2))))-TODAY(),"CHECK INPUT"))</f>
        <v/>
      </c>
      <c r="P68" s="68" t="str">
        <f aca="false">IF(A68="","",IF(N68="","MISSING DATE",IF(NOT(ISNUMBER(O68)),"CHECK INPUT",IF(O68&lt;0,"OVERDUE",IF(O68&lt;=30,"DUE ≤ 30 DAYS",IF(O68&lt;=90,"DUE ≤ 90 DAYS",IF(O68&lt;=180,"DUE ≤ 180 DAYS","CURRENT")))))))</f>
        <v/>
      </c>
      <c r="Q68" s="64"/>
      <c r="R68" s="64"/>
      <c r="S68" s="67" t="str">
        <f aca="true">IF(R68="","",IFERROR(IF(ISNUMBER(R68),R68,DATE(VALUE(RIGHT(R68,4)),VALUE(MID(R68,4,2)),VALUE(LEFT(R68,2))))-TODAY(),"CHECK INPUT"))</f>
        <v/>
      </c>
      <c r="T68" s="68" t="str">
        <f aca="false">IF(A68="","",IF(R68="","MISSING DATE",IF(NOT(ISNUMBER(S68)),"CHECK INPUT",IF(S68&lt;0,"OVERDUE",IF(S68&lt;=30,"DUE ≤ 30 DAYS",IF(S68&lt;=90,"DUE ≤ 90 DAYS","CURRENT"))))))</f>
        <v/>
      </c>
      <c r="U68" s="64"/>
      <c r="V68" s="62"/>
      <c r="W68" s="64"/>
      <c r="X68" s="69"/>
      <c r="Y68" s="68" t="str">
        <f aca="false">IF(A68="","",IF(U68="","",IFERROR(TEXT(IF(ISNUMBER(U68),U68,DATE(VALUE(RIGHT(U68,4)),VALUE(MID(U68,4,2)),VALUE(LEFT(U68,2)))),"mmmm yyyy"),"CHECK INPUT")))</f>
        <v/>
      </c>
      <c r="Z68" s="70"/>
      <c r="AA68" s="68" t="str">
        <f aca="true">IF(A68="","",IF(Z68="","MISSING DATE",IFERROR(IF(IF(ISNUMBER(Z68),Z68,DATE(VALUE(RIGHT(TRIM(Z68),4)),VALUE(MID(TRIM(Z68),4,2)),VALUE(LEFT(TRIM(Z68),2))))&gt;TODAY(),"CHECK INPUT",IF(TODAY()&lt;=AB68,"MINOR + MAJOR ACTIVE",IF(TODAY()&lt;=AC68,"MAJOR ACTIVE","OUTSIDE WARRANTY"))),"CHECK INPUT")))</f>
        <v/>
      </c>
      <c r="AB68" s="66" t="str">
        <f aca="false">IF(A68="","",IF(Z68="","",IFERROR(EDATE(IF(ISNUMBER(Z68),Z68,DATE(VALUE(RIGHT(TRIM(Z68),4)),VALUE(MID(TRIM(Z68),4,2)),VALUE(LEFT(TRIM(Z68),2)))),24),"CHECK INPUT")))</f>
        <v/>
      </c>
      <c r="AC68" s="66" t="str">
        <f aca="false">IF(A68="","",IF(Z68="","",IFERROR(EDATE(IF(ISNUMBER(Z68),Z68,DATE(VALUE(RIGHT(TRIM(Z68),4)),VALUE(MID(TRIM(Z68),4,2)),VALUE(LEFT(TRIM(Z68),2)))),72),"CHECK INPUT")))</f>
        <v/>
      </c>
      <c r="AD68" s="71" t="str">
        <f aca="false">IF(A68="","",IF(Z68="","Enter the confirmed OC / completion date",IF(AA68="CHECK INPUT","Check the OC / completion date entered",IF(AA68="MINOR + MAJOR ACTIVE","Arrange or confirm the defects inspection, builder notification and committee review before the two-year deadline",IF(AA68="MAJOR ACTIVE","Continue major-defect monitoring and obtain committee and legal instructions before the six-year deadline",IF(AA68="OUTSIDE WARRANTY","Confirm whether unresolved defects or alternative rights require legal advice",""))))))</f>
        <v/>
      </c>
      <c r="AE68" s="66" t="str">
        <f aca="true">IF(A68="","",IF(OR(Z68="",NOT(ISNUMBER(Z68)),Z68&gt;TODAY(),AA68="OUTSIDE WARRANTY"),"",IF(AA68="MINOR + MAJOR ACTIVE",IF(AG68&gt;365,AB68-365,IF(AG68&gt;180,AB68-180,IF(AG68&gt;90,AB68-90,IF(AG68&gt;30,AB68-30,TODAY())))),IF(AA68="MAJOR ACTIVE",IF(AI68&gt;365,AC68-365,IF(AI68&gt;180,AC68-180,IF(AI68&gt;90,AC68-90,IF(AI68&gt;30,AC68-30,TODAY())))),""))))</f>
        <v/>
      </c>
      <c r="AF68" s="69"/>
      <c r="AG68" s="1" t="str">
        <f aca="true">IF(OR(AB68="",NOT(ISNUMBER(AB68))),"",AB68-TODAY())</f>
        <v/>
      </c>
      <c r="AH68" s="1" t="str">
        <f aca="false">IF(A68="","",IF(Z68="","MISSING DATE",IF(NOT(ISNUMBER(AB68)),"CHECK INPUT",IF(AG68&lt;0,"EXPIRED",IF(AG68&lt;=30,"DUE ≤ 30 DAYS",IF(AG68&lt;=90,"DUE ≤ 90 DAYS",IF(AG68&lt;=180,"DUE ≤ 180 DAYS",IF(AG68&lt;=365,"DUE ≤ 12 MONTHS","CURRENT"))))))))</f>
        <v/>
      </c>
      <c r="AI68" s="1" t="str">
        <f aca="true">IF(OR(AC68="",NOT(ISNUMBER(AC68))),"",AC68-TODAY())</f>
        <v/>
      </c>
      <c r="AJ68" s="1" t="str">
        <f aca="false">IF(A68="","",IF(Z68="","",IF(NOT(ISNUMBER(AC68)),"CHECK INPUT",IF(AI68&lt;0,"EXPIRED",IF(AI68&lt;=30,"DUE ≤ 30 DAYS",IF(AI68&lt;=90,"DUE ≤ 90 DAYS",IF(AI68&lt;=180,"DUE ≤ 180 DAYS",IF(AI68&lt;=365,"DUE ≤ 12 MONTHS","CURRENT"))))))))</f>
        <v/>
      </c>
      <c r="AK68" s="60"/>
    </row>
    <row r="69" customFormat="false" ht="20" hidden="false" customHeight="true" outlineLevel="0" collapsed="false">
      <c r="A69" s="61"/>
      <c r="B69" s="62"/>
      <c r="C69" s="63"/>
      <c r="D69" s="64"/>
      <c r="E69" s="65"/>
      <c r="F69" s="66" t="str">
        <f aca="false">IF(A69="","",IF(OR(D69="",E69=""),"",IFERROR(EDATE(IF(ISNUMBER(D69),D69,DATE(VALUE(RIGHT(D69,4)),VALUE(MID(D69,4,2)),VALUE(LEFT(D69,2)))),E69*12),"CHECK INPUT")))</f>
        <v/>
      </c>
      <c r="G69" s="67" t="str">
        <f aca="true">IF(OR(F69="",NOT(ISNUMBER(F69))),"",F69-TODAY())</f>
        <v/>
      </c>
      <c r="H69" s="68" t="str">
        <f aca="false">IF(A69="","",IF(OR(D69="",E69=""),"MISSING DATE",IF(NOT(ISNUMBER(F69)),"CHECK INPUT",IF(G69&lt;0,"EXPIRED",IF(G69&lt;=30,"DUE ≤ 30 DAYS",IF(G69&lt;=90,"DUE ≤ 90 DAYS",IF(G69&lt;=180,"DUE ≤ 180 DAYS","CURRENT")))))))</f>
        <v/>
      </c>
      <c r="I69" s="64"/>
      <c r="J69" s="64"/>
      <c r="K69" s="67" t="str">
        <f aca="true">IF(J69="","",IFERROR(IF(ISNUMBER(J69),J69,DATE(VALUE(RIGHT(J69,4)),VALUE(MID(J69,4,2)),VALUE(LEFT(J69,2))))-TODAY(),"CHECK INPUT"))</f>
        <v/>
      </c>
      <c r="L69" s="68" t="str">
        <f aca="false">IF(A69="","",IF(J69="","MISSING DATE",IF(NOT(ISNUMBER(K69)),"CHECK INPUT",IF(K69&lt;0,"OVERDUE",IF(K69&lt;=30,"DUE ≤ 30 DAYS",IF(K69&lt;=90,"DUE ≤ 90 DAYS","CURRENT"))))))</f>
        <v/>
      </c>
      <c r="M69" s="64"/>
      <c r="N69" s="64"/>
      <c r="O69" s="67" t="str">
        <f aca="true">IF(N69="","",IFERROR(IF(ISNUMBER(N69),N69,DATE(VALUE(RIGHT(N69,4)),VALUE(MID(N69,4,2)),VALUE(LEFT(N69,2))))-TODAY(),"CHECK INPUT"))</f>
        <v/>
      </c>
      <c r="P69" s="68" t="str">
        <f aca="false">IF(A69="","",IF(N69="","MISSING DATE",IF(NOT(ISNUMBER(O69)),"CHECK INPUT",IF(O69&lt;0,"OVERDUE",IF(O69&lt;=30,"DUE ≤ 30 DAYS",IF(O69&lt;=90,"DUE ≤ 90 DAYS",IF(O69&lt;=180,"DUE ≤ 180 DAYS","CURRENT")))))))</f>
        <v/>
      </c>
      <c r="Q69" s="64"/>
      <c r="R69" s="64"/>
      <c r="S69" s="67" t="str">
        <f aca="true">IF(R69="","",IFERROR(IF(ISNUMBER(R69),R69,DATE(VALUE(RIGHT(R69,4)),VALUE(MID(R69,4,2)),VALUE(LEFT(R69,2))))-TODAY(),"CHECK INPUT"))</f>
        <v/>
      </c>
      <c r="T69" s="68" t="str">
        <f aca="false">IF(A69="","",IF(R69="","MISSING DATE",IF(NOT(ISNUMBER(S69)),"CHECK INPUT",IF(S69&lt;0,"OVERDUE",IF(S69&lt;=30,"DUE ≤ 30 DAYS",IF(S69&lt;=90,"DUE ≤ 90 DAYS","CURRENT"))))))</f>
        <v/>
      </c>
      <c r="U69" s="64"/>
      <c r="V69" s="62"/>
      <c r="W69" s="64"/>
      <c r="X69" s="69"/>
      <c r="Y69" s="68" t="str">
        <f aca="false">IF(A69="","",IF(U69="","",IFERROR(TEXT(IF(ISNUMBER(U69),U69,DATE(VALUE(RIGHT(U69,4)),VALUE(MID(U69,4,2)),VALUE(LEFT(U69,2)))),"mmmm yyyy"),"CHECK INPUT")))</f>
        <v/>
      </c>
      <c r="Z69" s="70"/>
      <c r="AA69" s="68" t="str">
        <f aca="true">IF(A69="","",IF(Z69="","MISSING DATE",IFERROR(IF(IF(ISNUMBER(Z69),Z69,DATE(VALUE(RIGHT(TRIM(Z69),4)),VALUE(MID(TRIM(Z69),4,2)),VALUE(LEFT(TRIM(Z69),2))))&gt;TODAY(),"CHECK INPUT",IF(TODAY()&lt;=AB69,"MINOR + MAJOR ACTIVE",IF(TODAY()&lt;=AC69,"MAJOR ACTIVE","OUTSIDE WARRANTY"))),"CHECK INPUT")))</f>
        <v/>
      </c>
      <c r="AB69" s="66" t="str">
        <f aca="false">IF(A69="","",IF(Z69="","",IFERROR(EDATE(IF(ISNUMBER(Z69),Z69,DATE(VALUE(RIGHT(TRIM(Z69),4)),VALUE(MID(TRIM(Z69),4,2)),VALUE(LEFT(TRIM(Z69),2)))),24),"CHECK INPUT")))</f>
        <v/>
      </c>
      <c r="AC69" s="66" t="str">
        <f aca="false">IF(A69="","",IF(Z69="","",IFERROR(EDATE(IF(ISNUMBER(Z69),Z69,DATE(VALUE(RIGHT(TRIM(Z69),4)),VALUE(MID(TRIM(Z69),4,2)),VALUE(LEFT(TRIM(Z69),2)))),72),"CHECK INPUT")))</f>
        <v/>
      </c>
      <c r="AD69" s="71" t="str">
        <f aca="false">IF(A69="","",IF(Z69="","Enter the confirmed OC / completion date",IF(AA69="CHECK INPUT","Check the OC / completion date entered",IF(AA69="MINOR + MAJOR ACTIVE","Arrange or confirm the defects inspection, builder notification and committee review before the two-year deadline",IF(AA69="MAJOR ACTIVE","Continue major-defect monitoring and obtain committee and legal instructions before the six-year deadline",IF(AA69="OUTSIDE WARRANTY","Confirm whether unresolved defects or alternative rights require legal advice",""))))))</f>
        <v/>
      </c>
      <c r="AE69" s="66" t="str">
        <f aca="true">IF(A69="","",IF(OR(Z69="",NOT(ISNUMBER(Z69)),Z69&gt;TODAY(),AA69="OUTSIDE WARRANTY"),"",IF(AA69="MINOR + MAJOR ACTIVE",IF(AG69&gt;365,AB69-365,IF(AG69&gt;180,AB69-180,IF(AG69&gt;90,AB69-90,IF(AG69&gt;30,AB69-30,TODAY())))),IF(AA69="MAJOR ACTIVE",IF(AI69&gt;365,AC69-365,IF(AI69&gt;180,AC69-180,IF(AI69&gt;90,AC69-90,IF(AI69&gt;30,AC69-30,TODAY())))),""))))</f>
        <v/>
      </c>
      <c r="AF69" s="69"/>
      <c r="AG69" s="1" t="str">
        <f aca="true">IF(OR(AB69="",NOT(ISNUMBER(AB69))),"",AB69-TODAY())</f>
        <v/>
      </c>
      <c r="AH69" s="1" t="str">
        <f aca="false">IF(A69="","",IF(Z69="","MISSING DATE",IF(NOT(ISNUMBER(AB69)),"CHECK INPUT",IF(AG69&lt;0,"EXPIRED",IF(AG69&lt;=30,"DUE ≤ 30 DAYS",IF(AG69&lt;=90,"DUE ≤ 90 DAYS",IF(AG69&lt;=180,"DUE ≤ 180 DAYS",IF(AG69&lt;=365,"DUE ≤ 12 MONTHS","CURRENT"))))))))</f>
        <v/>
      </c>
      <c r="AI69" s="1" t="str">
        <f aca="true">IF(OR(AC69="",NOT(ISNUMBER(AC69))),"",AC69-TODAY())</f>
        <v/>
      </c>
      <c r="AJ69" s="1" t="str">
        <f aca="false">IF(A69="","",IF(Z69="","",IF(NOT(ISNUMBER(AC69)),"CHECK INPUT",IF(AI69&lt;0,"EXPIRED",IF(AI69&lt;=30,"DUE ≤ 30 DAYS",IF(AI69&lt;=90,"DUE ≤ 90 DAYS",IF(AI69&lt;=180,"DUE ≤ 180 DAYS",IF(AI69&lt;=365,"DUE ≤ 12 MONTHS","CURRENT"))))))))</f>
        <v/>
      </c>
      <c r="AK69" s="60"/>
    </row>
    <row r="70" customFormat="false" ht="20" hidden="false" customHeight="true" outlineLevel="0" collapsed="false">
      <c r="A70" s="61"/>
      <c r="B70" s="62"/>
      <c r="C70" s="63"/>
      <c r="D70" s="64"/>
      <c r="E70" s="65"/>
      <c r="F70" s="66" t="str">
        <f aca="false">IF(A70="","",IF(OR(D70="",E70=""),"",IFERROR(EDATE(IF(ISNUMBER(D70),D70,DATE(VALUE(RIGHT(D70,4)),VALUE(MID(D70,4,2)),VALUE(LEFT(D70,2)))),E70*12),"CHECK INPUT")))</f>
        <v/>
      </c>
      <c r="G70" s="67" t="str">
        <f aca="true">IF(OR(F70="",NOT(ISNUMBER(F70))),"",F70-TODAY())</f>
        <v/>
      </c>
      <c r="H70" s="68" t="str">
        <f aca="false">IF(A70="","",IF(OR(D70="",E70=""),"MISSING DATE",IF(NOT(ISNUMBER(F70)),"CHECK INPUT",IF(G70&lt;0,"EXPIRED",IF(G70&lt;=30,"DUE ≤ 30 DAYS",IF(G70&lt;=90,"DUE ≤ 90 DAYS",IF(G70&lt;=180,"DUE ≤ 180 DAYS","CURRENT")))))))</f>
        <v/>
      </c>
      <c r="I70" s="64"/>
      <c r="J70" s="64"/>
      <c r="K70" s="67" t="str">
        <f aca="true">IF(J70="","",IFERROR(IF(ISNUMBER(J70),J70,DATE(VALUE(RIGHT(J70,4)),VALUE(MID(J70,4,2)),VALUE(LEFT(J70,2))))-TODAY(),"CHECK INPUT"))</f>
        <v/>
      </c>
      <c r="L70" s="68" t="str">
        <f aca="false">IF(A70="","",IF(J70="","MISSING DATE",IF(NOT(ISNUMBER(K70)),"CHECK INPUT",IF(K70&lt;0,"OVERDUE",IF(K70&lt;=30,"DUE ≤ 30 DAYS",IF(K70&lt;=90,"DUE ≤ 90 DAYS","CURRENT"))))))</f>
        <v/>
      </c>
      <c r="M70" s="64"/>
      <c r="N70" s="64"/>
      <c r="O70" s="67" t="str">
        <f aca="true">IF(N70="","",IFERROR(IF(ISNUMBER(N70),N70,DATE(VALUE(RIGHT(N70,4)),VALUE(MID(N70,4,2)),VALUE(LEFT(N70,2))))-TODAY(),"CHECK INPUT"))</f>
        <v/>
      </c>
      <c r="P70" s="68" t="str">
        <f aca="false">IF(A70="","",IF(N70="","MISSING DATE",IF(NOT(ISNUMBER(O70)),"CHECK INPUT",IF(O70&lt;0,"OVERDUE",IF(O70&lt;=30,"DUE ≤ 30 DAYS",IF(O70&lt;=90,"DUE ≤ 90 DAYS",IF(O70&lt;=180,"DUE ≤ 180 DAYS","CURRENT")))))))</f>
        <v/>
      </c>
      <c r="Q70" s="64"/>
      <c r="R70" s="64"/>
      <c r="S70" s="67" t="str">
        <f aca="true">IF(R70="","",IFERROR(IF(ISNUMBER(R70),R70,DATE(VALUE(RIGHT(R70,4)),VALUE(MID(R70,4,2)),VALUE(LEFT(R70,2))))-TODAY(),"CHECK INPUT"))</f>
        <v/>
      </c>
      <c r="T70" s="68" t="str">
        <f aca="false">IF(A70="","",IF(R70="","MISSING DATE",IF(NOT(ISNUMBER(S70)),"CHECK INPUT",IF(S70&lt;0,"OVERDUE",IF(S70&lt;=30,"DUE ≤ 30 DAYS",IF(S70&lt;=90,"DUE ≤ 90 DAYS","CURRENT"))))))</f>
        <v/>
      </c>
      <c r="U70" s="64"/>
      <c r="V70" s="62"/>
      <c r="W70" s="64"/>
      <c r="X70" s="69"/>
      <c r="Y70" s="68" t="str">
        <f aca="false">IF(A70="","",IF(U70="","",IFERROR(TEXT(IF(ISNUMBER(U70),U70,DATE(VALUE(RIGHT(U70,4)),VALUE(MID(U70,4,2)),VALUE(LEFT(U70,2)))),"mmmm yyyy"),"CHECK INPUT")))</f>
        <v/>
      </c>
      <c r="Z70" s="70"/>
      <c r="AA70" s="68" t="str">
        <f aca="true">IF(A70="","",IF(Z70="","MISSING DATE",IFERROR(IF(IF(ISNUMBER(Z70),Z70,DATE(VALUE(RIGHT(TRIM(Z70),4)),VALUE(MID(TRIM(Z70),4,2)),VALUE(LEFT(TRIM(Z70),2))))&gt;TODAY(),"CHECK INPUT",IF(TODAY()&lt;=AB70,"MINOR + MAJOR ACTIVE",IF(TODAY()&lt;=AC70,"MAJOR ACTIVE","OUTSIDE WARRANTY"))),"CHECK INPUT")))</f>
        <v/>
      </c>
      <c r="AB70" s="66" t="str">
        <f aca="false">IF(A70="","",IF(Z70="","",IFERROR(EDATE(IF(ISNUMBER(Z70),Z70,DATE(VALUE(RIGHT(TRIM(Z70),4)),VALUE(MID(TRIM(Z70),4,2)),VALUE(LEFT(TRIM(Z70),2)))),24),"CHECK INPUT")))</f>
        <v/>
      </c>
      <c r="AC70" s="66" t="str">
        <f aca="false">IF(A70="","",IF(Z70="","",IFERROR(EDATE(IF(ISNUMBER(Z70),Z70,DATE(VALUE(RIGHT(TRIM(Z70),4)),VALUE(MID(TRIM(Z70),4,2)),VALUE(LEFT(TRIM(Z70),2)))),72),"CHECK INPUT")))</f>
        <v/>
      </c>
      <c r="AD70" s="71" t="str">
        <f aca="false">IF(A70="","",IF(Z70="","Enter the confirmed OC / completion date",IF(AA70="CHECK INPUT","Check the OC / completion date entered",IF(AA70="MINOR + MAJOR ACTIVE","Arrange or confirm the defects inspection, builder notification and committee review before the two-year deadline",IF(AA70="MAJOR ACTIVE","Continue major-defect monitoring and obtain committee and legal instructions before the six-year deadline",IF(AA70="OUTSIDE WARRANTY","Confirm whether unresolved defects or alternative rights require legal advice",""))))))</f>
        <v/>
      </c>
      <c r="AE70" s="66" t="str">
        <f aca="true">IF(A70="","",IF(OR(Z70="",NOT(ISNUMBER(Z70)),Z70&gt;TODAY(),AA70="OUTSIDE WARRANTY"),"",IF(AA70="MINOR + MAJOR ACTIVE",IF(AG70&gt;365,AB70-365,IF(AG70&gt;180,AB70-180,IF(AG70&gt;90,AB70-90,IF(AG70&gt;30,AB70-30,TODAY())))),IF(AA70="MAJOR ACTIVE",IF(AI70&gt;365,AC70-365,IF(AI70&gt;180,AC70-180,IF(AI70&gt;90,AC70-90,IF(AI70&gt;30,AC70-30,TODAY())))),""))))</f>
        <v/>
      </c>
      <c r="AF70" s="69"/>
      <c r="AG70" s="1" t="str">
        <f aca="true">IF(OR(AB70="",NOT(ISNUMBER(AB70))),"",AB70-TODAY())</f>
        <v/>
      </c>
      <c r="AH70" s="1" t="str">
        <f aca="false">IF(A70="","",IF(Z70="","MISSING DATE",IF(NOT(ISNUMBER(AB70)),"CHECK INPUT",IF(AG70&lt;0,"EXPIRED",IF(AG70&lt;=30,"DUE ≤ 30 DAYS",IF(AG70&lt;=90,"DUE ≤ 90 DAYS",IF(AG70&lt;=180,"DUE ≤ 180 DAYS",IF(AG70&lt;=365,"DUE ≤ 12 MONTHS","CURRENT"))))))))</f>
        <v/>
      </c>
      <c r="AI70" s="1" t="str">
        <f aca="true">IF(OR(AC70="",NOT(ISNUMBER(AC70))),"",AC70-TODAY())</f>
        <v/>
      </c>
      <c r="AJ70" s="1" t="str">
        <f aca="false">IF(A70="","",IF(Z70="","",IF(NOT(ISNUMBER(AC70)),"CHECK INPUT",IF(AI70&lt;0,"EXPIRED",IF(AI70&lt;=30,"DUE ≤ 30 DAYS",IF(AI70&lt;=90,"DUE ≤ 90 DAYS",IF(AI70&lt;=180,"DUE ≤ 180 DAYS",IF(AI70&lt;=365,"DUE ≤ 12 MONTHS","CURRENT"))))))))</f>
        <v/>
      </c>
      <c r="AK70" s="60"/>
    </row>
    <row r="71" customFormat="false" ht="20" hidden="false" customHeight="true" outlineLevel="0" collapsed="false">
      <c r="A71" s="61"/>
      <c r="B71" s="62"/>
      <c r="C71" s="63"/>
      <c r="D71" s="64"/>
      <c r="E71" s="65"/>
      <c r="F71" s="66" t="str">
        <f aca="false">IF(A71="","",IF(OR(D71="",E71=""),"",IFERROR(EDATE(IF(ISNUMBER(D71),D71,DATE(VALUE(RIGHT(D71,4)),VALUE(MID(D71,4,2)),VALUE(LEFT(D71,2)))),E71*12),"CHECK INPUT")))</f>
        <v/>
      </c>
      <c r="G71" s="67" t="str">
        <f aca="true">IF(OR(F71="",NOT(ISNUMBER(F71))),"",F71-TODAY())</f>
        <v/>
      </c>
      <c r="H71" s="68" t="str">
        <f aca="false">IF(A71="","",IF(OR(D71="",E71=""),"MISSING DATE",IF(NOT(ISNUMBER(F71)),"CHECK INPUT",IF(G71&lt;0,"EXPIRED",IF(G71&lt;=30,"DUE ≤ 30 DAYS",IF(G71&lt;=90,"DUE ≤ 90 DAYS",IF(G71&lt;=180,"DUE ≤ 180 DAYS","CURRENT")))))))</f>
        <v/>
      </c>
      <c r="I71" s="64"/>
      <c r="J71" s="64"/>
      <c r="K71" s="67" t="str">
        <f aca="true">IF(J71="","",IFERROR(IF(ISNUMBER(J71),J71,DATE(VALUE(RIGHT(J71,4)),VALUE(MID(J71,4,2)),VALUE(LEFT(J71,2))))-TODAY(),"CHECK INPUT"))</f>
        <v/>
      </c>
      <c r="L71" s="68" t="str">
        <f aca="false">IF(A71="","",IF(J71="","MISSING DATE",IF(NOT(ISNUMBER(K71)),"CHECK INPUT",IF(K71&lt;0,"OVERDUE",IF(K71&lt;=30,"DUE ≤ 30 DAYS",IF(K71&lt;=90,"DUE ≤ 90 DAYS","CURRENT"))))))</f>
        <v/>
      </c>
      <c r="M71" s="64"/>
      <c r="N71" s="64"/>
      <c r="O71" s="67" t="str">
        <f aca="true">IF(N71="","",IFERROR(IF(ISNUMBER(N71),N71,DATE(VALUE(RIGHT(N71,4)),VALUE(MID(N71,4,2)),VALUE(LEFT(N71,2))))-TODAY(),"CHECK INPUT"))</f>
        <v/>
      </c>
      <c r="P71" s="68" t="str">
        <f aca="false">IF(A71="","",IF(N71="","MISSING DATE",IF(NOT(ISNUMBER(O71)),"CHECK INPUT",IF(O71&lt;0,"OVERDUE",IF(O71&lt;=30,"DUE ≤ 30 DAYS",IF(O71&lt;=90,"DUE ≤ 90 DAYS",IF(O71&lt;=180,"DUE ≤ 180 DAYS","CURRENT")))))))</f>
        <v/>
      </c>
      <c r="Q71" s="64"/>
      <c r="R71" s="64"/>
      <c r="S71" s="67" t="str">
        <f aca="true">IF(R71="","",IFERROR(IF(ISNUMBER(R71),R71,DATE(VALUE(RIGHT(R71,4)),VALUE(MID(R71,4,2)),VALUE(LEFT(R71,2))))-TODAY(),"CHECK INPUT"))</f>
        <v/>
      </c>
      <c r="T71" s="68" t="str">
        <f aca="false">IF(A71="","",IF(R71="","MISSING DATE",IF(NOT(ISNUMBER(S71)),"CHECK INPUT",IF(S71&lt;0,"OVERDUE",IF(S71&lt;=30,"DUE ≤ 30 DAYS",IF(S71&lt;=90,"DUE ≤ 90 DAYS","CURRENT"))))))</f>
        <v/>
      </c>
      <c r="U71" s="64"/>
      <c r="V71" s="62"/>
      <c r="W71" s="64"/>
      <c r="X71" s="69"/>
      <c r="Y71" s="68" t="str">
        <f aca="false">IF(A71="","",IF(U71="","",IFERROR(TEXT(IF(ISNUMBER(U71),U71,DATE(VALUE(RIGHT(U71,4)),VALUE(MID(U71,4,2)),VALUE(LEFT(U71,2)))),"mmmm yyyy"),"CHECK INPUT")))</f>
        <v/>
      </c>
      <c r="Z71" s="70"/>
      <c r="AA71" s="68" t="str">
        <f aca="true">IF(A71="","",IF(Z71="","MISSING DATE",IFERROR(IF(IF(ISNUMBER(Z71),Z71,DATE(VALUE(RIGHT(TRIM(Z71),4)),VALUE(MID(TRIM(Z71),4,2)),VALUE(LEFT(TRIM(Z71),2))))&gt;TODAY(),"CHECK INPUT",IF(TODAY()&lt;=AB71,"MINOR + MAJOR ACTIVE",IF(TODAY()&lt;=AC71,"MAJOR ACTIVE","OUTSIDE WARRANTY"))),"CHECK INPUT")))</f>
        <v/>
      </c>
      <c r="AB71" s="66" t="str">
        <f aca="false">IF(A71="","",IF(Z71="","",IFERROR(EDATE(IF(ISNUMBER(Z71),Z71,DATE(VALUE(RIGHT(TRIM(Z71),4)),VALUE(MID(TRIM(Z71),4,2)),VALUE(LEFT(TRIM(Z71),2)))),24),"CHECK INPUT")))</f>
        <v/>
      </c>
      <c r="AC71" s="66" t="str">
        <f aca="false">IF(A71="","",IF(Z71="","",IFERROR(EDATE(IF(ISNUMBER(Z71),Z71,DATE(VALUE(RIGHT(TRIM(Z71),4)),VALUE(MID(TRIM(Z71),4,2)),VALUE(LEFT(TRIM(Z71),2)))),72),"CHECK INPUT")))</f>
        <v/>
      </c>
      <c r="AD71" s="71" t="str">
        <f aca="false">IF(A71="","",IF(Z71="","Enter the confirmed OC / completion date",IF(AA71="CHECK INPUT","Check the OC / completion date entered",IF(AA71="MINOR + MAJOR ACTIVE","Arrange or confirm the defects inspection, builder notification and committee review before the two-year deadline",IF(AA71="MAJOR ACTIVE","Continue major-defect monitoring and obtain committee and legal instructions before the six-year deadline",IF(AA71="OUTSIDE WARRANTY","Confirm whether unresolved defects or alternative rights require legal advice",""))))))</f>
        <v/>
      </c>
      <c r="AE71" s="66" t="str">
        <f aca="true">IF(A71="","",IF(OR(Z71="",NOT(ISNUMBER(Z71)),Z71&gt;TODAY(),AA71="OUTSIDE WARRANTY"),"",IF(AA71="MINOR + MAJOR ACTIVE",IF(AG71&gt;365,AB71-365,IF(AG71&gt;180,AB71-180,IF(AG71&gt;90,AB71-90,IF(AG71&gt;30,AB71-30,TODAY())))),IF(AA71="MAJOR ACTIVE",IF(AI71&gt;365,AC71-365,IF(AI71&gt;180,AC71-180,IF(AI71&gt;90,AC71-90,IF(AI71&gt;30,AC71-30,TODAY())))),""))))</f>
        <v/>
      </c>
      <c r="AF71" s="69"/>
      <c r="AG71" s="1" t="str">
        <f aca="true">IF(OR(AB71="",NOT(ISNUMBER(AB71))),"",AB71-TODAY())</f>
        <v/>
      </c>
      <c r="AH71" s="1" t="str">
        <f aca="false">IF(A71="","",IF(Z71="","MISSING DATE",IF(NOT(ISNUMBER(AB71)),"CHECK INPUT",IF(AG71&lt;0,"EXPIRED",IF(AG71&lt;=30,"DUE ≤ 30 DAYS",IF(AG71&lt;=90,"DUE ≤ 90 DAYS",IF(AG71&lt;=180,"DUE ≤ 180 DAYS",IF(AG71&lt;=365,"DUE ≤ 12 MONTHS","CURRENT"))))))))</f>
        <v/>
      </c>
      <c r="AI71" s="1" t="str">
        <f aca="true">IF(OR(AC71="",NOT(ISNUMBER(AC71))),"",AC71-TODAY())</f>
        <v/>
      </c>
      <c r="AJ71" s="1" t="str">
        <f aca="false">IF(A71="","",IF(Z71="","",IF(NOT(ISNUMBER(AC71)),"CHECK INPUT",IF(AI71&lt;0,"EXPIRED",IF(AI71&lt;=30,"DUE ≤ 30 DAYS",IF(AI71&lt;=90,"DUE ≤ 90 DAYS",IF(AI71&lt;=180,"DUE ≤ 180 DAYS",IF(AI71&lt;=365,"DUE ≤ 12 MONTHS","CURRENT"))))))))</f>
        <v/>
      </c>
      <c r="AK71" s="60"/>
    </row>
    <row r="72" customFormat="false" ht="20" hidden="false" customHeight="true" outlineLevel="0" collapsed="false">
      <c r="A72" s="61"/>
      <c r="B72" s="62"/>
      <c r="C72" s="63"/>
      <c r="D72" s="64"/>
      <c r="E72" s="65"/>
      <c r="F72" s="66" t="str">
        <f aca="false">IF(A72="","",IF(OR(D72="",E72=""),"",IFERROR(EDATE(IF(ISNUMBER(D72),D72,DATE(VALUE(RIGHT(D72,4)),VALUE(MID(D72,4,2)),VALUE(LEFT(D72,2)))),E72*12),"CHECK INPUT")))</f>
        <v/>
      </c>
      <c r="G72" s="67" t="str">
        <f aca="true">IF(OR(F72="",NOT(ISNUMBER(F72))),"",F72-TODAY())</f>
        <v/>
      </c>
      <c r="H72" s="68" t="str">
        <f aca="false">IF(A72="","",IF(OR(D72="",E72=""),"MISSING DATE",IF(NOT(ISNUMBER(F72)),"CHECK INPUT",IF(G72&lt;0,"EXPIRED",IF(G72&lt;=30,"DUE ≤ 30 DAYS",IF(G72&lt;=90,"DUE ≤ 90 DAYS",IF(G72&lt;=180,"DUE ≤ 180 DAYS","CURRENT")))))))</f>
        <v/>
      </c>
      <c r="I72" s="64"/>
      <c r="J72" s="64"/>
      <c r="K72" s="67" t="str">
        <f aca="true">IF(J72="","",IFERROR(IF(ISNUMBER(J72),J72,DATE(VALUE(RIGHT(J72,4)),VALUE(MID(J72,4,2)),VALUE(LEFT(J72,2))))-TODAY(),"CHECK INPUT"))</f>
        <v/>
      </c>
      <c r="L72" s="68" t="str">
        <f aca="false">IF(A72="","",IF(J72="","MISSING DATE",IF(NOT(ISNUMBER(K72)),"CHECK INPUT",IF(K72&lt;0,"OVERDUE",IF(K72&lt;=30,"DUE ≤ 30 DAYS",IF(K72&lt;=90,"DUE ≤ 90 DAYS","CURRENT"))))))</f>
        <v/>
      </c>
      <c r="M72" s="64"/>
      <c r="N72" s="64"/>
      <c r="O72" s="67" t="str">
        <f aca="true">IF(N72="","",IFERROR(IF(ISNUMBER(N72),N72,DATE(VALUE(RIGHT(N72,4)),VALUE(MID(N72,4,2)),VALUE(LEFT(N72,2))))-TODAY(),"CHECK INPUT"))</f>
        <v/>
      </c>
      <c r="P72" s="68" t="str">
        <f aca="false">IF(A72="","",IF(N72="","MISSING DATE",IF(NOT(ISNUMBER(O72)),"CHECK INPUT",IF(O72&lt;0,"OVERDUE",IF(O72&lt;=30,"DUE ≤ 30 DAYS",IF(O72&lt;=90,"DUE ≤ 90 DAYS",IF(O72&lt;=180,"DUE ≤ 180 DAYS","CURRENT")))))))</f>
        <v/>
      </c>
      <c r="Q72" s="64"/>
      <c r="R72" s="64"/>
      <c r="S72" s="67" t="str">
        <f aca="true">IF(R72="","",IFERROR(IF(ISNUMBER(R72),R72,DATE(VALUE(RIGHT(R72,4)),VALUE(MID(R72,4,2)),VALUE(LEFT(R72,2))))-TODAY(),"CHECK INPUT"))</f>
        <v/>
      </c>
      <c r="T72" s="68" t="str">
        <f aca="false">IF(A72="","",IF(R72="","MISSING DATE",IF(NOT(ISNUMBER(S72)),"CHECK INPUT",IF(S72&lt;0,"OVERDUE",IF(S72&lt;=30,"DUE ≤ 30 DAYS",IF(S72&lt;=90,"DUE ≤ 90 DAYS","CURRENT"))))))</f>
        <v/>
      </c>
      <c r="U72" s="64"/>
      <c r="V72" s="62"/>
      <c r="W72" s="64"/>
      <c r="X72" s="69"/>
      <c r="Y72" s="68" t="str">
        <f aca="false">IF(A72="","",IF(U72="","",IFERROR(TEXT(IF(ISNUMBER(U72),U72,DATE(VALUE(RIGHT(U72,4)),VALUE(MID(U72,4,2)),VALUE(LEFT(U72,2)))),"mmmm yyyy"),"CHECK INPUT")))</f>
        <v/>
      </c>
      <c r="Z72" s="70"/>
      <c r="AA72" s="68" t="str">
        <f aca="true">IF(A72="","",IF(Z72="","MISSING DATE",IFERROR(IF(IF(ISNUMBER(Z72),Z72,DATE(VALUE(RIGHT(TRIM(Z72),4)),VALUE(MID(TRIM(Z72),4,2)),VALUE(LEFT(TRIM(Z72),2))))&gt;TODAY(),"CHECK INPUT",IF(TODAY()&lt;=AB72,"MINOR + MAJOR ACTIVE",IF(TODAY()&lt;=AC72,"MAJOR ACTIVE","OUTSIDE WARRANTY"))),"CHECK INPUT")))</f>
        <v/>
      </c>
      <c r="AB72" s="66" t="str">
        <f aca="false">IF(A72="","",IF(Z72="","",IFERROR(EDATE(IF(ISNUMBER(Z72),Z72,DATE(VALUE(RIGHT(TRIM(Z72),4)),VALUE(MID(TRIM(Z72),4,2)),VALUE(LEFT(TRIM(Z72),2)))),24),"CHECK INPUT")))</f>
        <v/>
      </c>
      <c r="AC72" s="66" t="str">
        <f aca="false">IF(A72="","",IF(Z72="","",IFERROR(EDATE(IF(ISNUMBER(Z72),Z72,DATE(VALUE(RIGHT(TRIM(Z72),4)),VALUE(MID(TRIM(Z72),4,2)),VALUE(LEFT(TRIM(Z72),2)))),72),"CHECK INPUT")))</f>
        <v/>
      </c>
      <c r="AD72" s="71" t="str">
        <f aca="false">IF(A72="","",IF(Z72="","Enter the confirmed OC / completion date",IF(AA72="CHECK INPUT","Check the OC / completion date entered",IF(AA72="MINOR + MAJOR ACTIVE","Arrange or confirm the defects inspection, builder notification and committee review before the two-year deadline",IF(AA72="MAJOR ACTIVE","Continue major-defect monitoring and obtain committee and legal instructions before the six-year deadline",IF(AA72="OUTSIDE WARRANTY","Confirm whether unresolved defects or alternative rights require legal advice",""))))))</f>
        <v/>
      </c>
      <c r="AE72" s="66" t="str">
        <f aca="true">IF(A72="","",IF(OR(Z72="",NOT(ISNUMBER(Z72)),Z72&gt;TODAY(),AA72="OUTSIDE WARRANTY"),"",IF(AA72="MINOR + MAJOR ACTIVE",IF(AG72&gt;365,AB72-365,IF(AG72&gt;180,AB72-180,IF(AG72&gt;90,AB72-90,IF(AG72&gt;30,AB72-30,TODAY())))),IF(AA72="MAJOR ACTIVE",IF(AI72&gt;365,AC72-365,IF(AI72&gt;180,AC72-180,IF(AI72&gt;90,AC72-90,IF(AI72&gt;30,AC72-30,TODAY())))),""))))</f>
        <v/>
      </c>
      <c r="AF72" s="69"/>
      <c r="AG72" s="1" t="str">
        <f aca="true">IF(OR(AB72="",NOT(ISNUMBER(AB72))),"",AB72-TODAY())</f>
        <v/>
      </c>
      <c r="AH72" s="1" t="str">
        <f aca="false">IF(A72="","",IF(Z72="","MISSING DATE",IF(NOT(ISNUMBER(AB72)),"CHECK INPUT",IF(AG72&lt;0,"EXPIRED",IF(AG72&lt;=30,"DUE ≤ 30 DAYS",IF(AG72&lt;=90,"DUE ≤ 90 DAYS",IF(AG72&lt;=180,"DUE ≤ 180 DAYS",IF(AG72&lt;=365,"DUE ≤ 12 MONTHS","CURRENT"))))))))</f>
        <v/>
      </c>
      <c r="AI72" s="1" t="str">
        <f aca="true">IF(OR(AC72="",NOT(ISNUMBER(AC72))),"",AC72-TODAY())</f>
        <v/>
      </c>
      <c r="AJ72" s="1" t="str">
        <f aca="false">IF(A72="","",IF(Z72="","",IF(NOT(ISNUMBER(AC72)),"CHECK INPUT",IF(AI72&lt;0,"EXPIRED",IF(AI72&lt;=30,"DUE ≤ 30 DAYS",IF(AI72&lt;=90,"DUE ≤ 90 DAYS",IF(AI72&lt;=180,"DUE ≤ 180 DAYS",IF(AI72&lt;=365,"DUE ≤ 12 MONTHS","CURRENT"))))))))</f>
        <v/>
      </c>
      <c r="AK72" s="60"/>
    </row>
    <row r="73" customFormat="false" ht="20" hidden="false" customHeight="true" outlineLevel="0" collapsed="false">
      <c r="A73" s="61"/>
      <c r="B73" s="62"/>
      <c r="C73" s="63"/>
      <c r="D73" s="64"/>
      <c r="E73" s="65"/>
      <c r="F73" s="66" t="str">
        <f aca="false">IF(A73="","",IF(OR(D73="",E73=""),"",IFERROR(EDATE(IF(ISNUMBER(D73),D73,DATE(VALUE(RIGHT(D73,4)),VALUE(MID(D73,4,2)),VALUE(LEFT(D73,2)))),E73*12),"CHECK INPUT")))</f>
        <v/>
      </c>
      <c r="G73" s="67" t="str">
        <f aca="true">IF(OR(F73="",NOT(ISNUMBER(F73))),"",F73-TODAY())</f>
        <v/>
      </c>
      <c r="H73" s="68" t="str">
        <f aca="false">IF(A73="","",IF(OR(D73="",E73=""),"MISSING DATE",IF(NOT(ISNUMBER(F73)),"CHECK INPUT",IF(G73&lt;0,"EXPIRED",IF(G73&lt;=30,"DUE ≤ 30 DAYS",IF(G73&lt;=90,"DUE ≤ 90 DAYS",IF(G73&lt;=180,"DUE ≤ 180 DAYS","CURRENT")))))))</f>
        <v/>
      </c>
      <c r="I73" s="64"/>
      <c r="J73" s="64"/>
      <c r="K73" s="67" t="str">
        <f aca="true">IF(J73="","",IFERROR(IF(ISNUMBER(J73),J73,DATE(VALUE(RIGHT(J73,4)),VALUE(MID(J73,4,2)),VALUE(LEFT(J73,2))))-TODAY(),"CHECK INPUT"))</f>
        <v/>
      </c>
      <c r="L73" s="68" t="str">
        <f aca="false">IF(A73="","",IF(J73="","MISSING DATE",IF(NOT(ISNUMBER(K73)),"CHECK INPUT",IF(K73&lt;0,"OVERDUE",IF(K73&lt;=30,"DUE ≤ 30 DAYS",IF(K73&lt;=90,"DUE ≤ 90 DAYS","CURRENT"))))))</f>
        <v/>
      </c>
      <c r="M73" s="64"/>
      <c r="N73" s="64"/>
      <c r="O73" s="67" t="str">
        <f aca="true">IF(N73="","",IFERROR(IF(ISNUMBER(N73),N73,DATE(VALUE(RIGHT(N73,4)),VALUE(MID(N73,4,2)),VALUE(LEFT(N73,2))))-TODAY(),"CHECK INPUT"))</f>
        <v/>
      </c>
      <c r="P73" s="68" t="str">
        <f aca="false">IF(A73="","",IF(N73="","MISSING DATE",IF(NOT(ISNUMBER(O73)),"CHECK INPUT",IF(O73&lt;0,"OVERDUE",IF(O73&lt;=30,"DUE ≤ 30 DAYS",IF(O73&lt;=90,"DUE ≤ 90 DAYS",IF(O73&lt;=180,"DUE ≤ 180 DAYS","CURRENT")))))))</f>
        <v/>
      </c>
      <c r="Q73" s="64"/>
      <c r="R73" s="64"/>
      <c r="S73" s="67" t="str">
        <f aca="true">IF(R73="","",IFERROR(IF(ISNUMBER(R73),R73,DATE(VALUE(RIGHT(R73,4)),VALUE(MID(R73,4,2)),VALUE(LEFT(R73,2))))-TODAY(),"CHECK INPUT"))</f>
        <v/>
      </c>
      <c r="T73" s="68" t="str">
        <f aca="false">IF(A73="","",IF(R73="","MISSING DATE",IF(NOT(ISNUMBER(S73)),"CHECK INPUT",IF(S73&lt;0,"OVERDUE",IF(S73&lt;=30,"DUE ≤ 30 DAYS",IF(S73&lt;=90,"DUE ≤ 90 DAYS","CURRENT"))))))</f>
        <v/>
      </c>
      <c r="U73" s="64"/>
      <c r="V73" s="62"/>
      <c r="W73" s="64"/>
      <c r="X73" s="69"/>
      <c r="Y73" s="68" t="str">
        <f aca="false">IF(A73="","",IF(U73="","",IFERROR(TEXT(IF(ISNUMBER(U73),U73,DATE(VALUE(RIGHT(U73,4)),VALUE(MID(U73,4,2)),VALUE(LEFT(U73,2)))),"mmmm yyyy"),"CHECK INPUT")))</f>
        <v/>
      </c>
      <c r="Z73" s="70"/>
      <c r="AA73" s="68" t="str">
        <f aca="true">IF(A73="","",IF(Z73="","MISSING DATE",IFERROR(IF(IF(ISNUMBER(Z73),Z73,DATE(VALUE(RIGHT(TRIM(Z73),4)),VALUE(MID(TRIM(Z73),4,2)),VALUE(LEFT(TRIM(Z73),2))))&gt;TODAY(),"CHECK INPUT",IF(TODAY()&lt;=AB73,"MINOR + MAJOR ACTIVE",IF(TODAY()&lt;=AC73,"MAJOR ACTIVE","OUTSIDE WARRANTY"))),"CHECK INPUT")))</f>
        <v/>
      </c>
      <c r="AB73" s="66" t="str">
        <f aca="false">IF(A73="","",IF(Z73="","",IFERROR(EDATE(IF(ISNUMBER(Z73),Z73,DATE(VALUE(RIGHT(TRIM(Z73),4)),VALUE(MID(TRIM(Z73),4,2)),VALUE(LEFT(TRIM(Z73),2)))),24),"CHECK INPUT")))</f>
        <v/>
      </c>
      <c r="AC73" s="66" t="str">
        <f aca="false">IF(A73="","",IF(Z73="","",IFERROR(EDATE(IF(ISNUMBER(Z73),Z73,DATE(VALUE(RIGHT(TRIM(Z73),4)),VALUE(MID(TRIM(Z73),4,2)),VALUE(LEFT(TRIM(Z73),2)))),72),"CHECK INPUT")))</f>
        <v/>
      </c>
      <c r="AD73" s="71" t="str">
        <f aca="false">IF(A73="","",IF(Z73="","Enter the confirmed OC / completion date",IF(AA73="CHECK INPUT","Check the OC / completion date entered",IF(AA73="MINOR + MAJOR ACTIVE","Arrange or confirm the defects inspection, builder notification and committee review before the two-year deadline",IF(AA73="MAJOR ACTIVE","Continue major-defect monitoring and obtain committee and legal instructions before the six-year deadline",IF(AA73="OUTSIDE WARRANTY","Confirm whether unresolved defects or alternative rights require legal advice",""))))))</f>
        <v/>
      </c>
      <c r="AE73" s="66" t="str">
        <f aca="true">IF(A73="","",IF(OR(Z73="",NOT(ISNUMBER(Z73)),Z73&gt;TODAY(),AA73="OUTSIDE WARRANTY"),"",IF(AA73="MINOR + MAJOR ACTIVE",IF(AG73&gt;365,AB73-365,IF(AG73&gt;180,AB73-180,IF(AG73&gt;90,AB73-90,IF(AG73&gt;30,AB73-30,TODAY())))),IF(AA73="MAJOR ACTIVE",IF(AI73&gt;365,AC73-365,IF(AI73&gt;180,AC73-180,IF(AI73&gt;90,AC73-90,IF(AI73&gt;30,AC73-30,TODAY())))),""))))</f>
        <v/>
      </c>
      <c r="AF73" s="69"/>
      <c r="AG73" s="1" t="str">
        <f aca="true">IF(OR(AB73="",NOT(ISNUMBER(AB73))),"",AB73-TODAY())</f>
        <v/>
      </c>
      <c r="AH73" s="1" t="str">
        <f aca="false">IF(A73="","",IF(Z73="","MISSING DATE",IF(NOT(ISNUMBER(AB73)),"CHECK INPUT",IF(AG73&lt;0,"EXPIRED",IF(AG73&lt;=30,"DUE ≤ 30 DAYS",IF(AG73&lt;=90,"DUE ≤ 90 DAYS",IF(AG73&lt;=180,"DUE ≤ 180 DAYS",IF(AG73&lt;=365,"DUE ≤ 12 MONTHS","CURRENT"))))))))</f>
        <v/>
      </c>
      <c r="AI73" s="1" t="str">
        <f aca="true">IF(OR(AC73="",NOT(ISNUMBER(AC73))),"",AC73-TODAY())</f>
        <v/>
      </c>
      <c r="AJ73" s="1" t="str">
        <f aca="false">IF(A73="","",IF(Z73="","",IF(NOT(ISNUMBER(AC73)),"CHECK INPUT",IF(AI73&lt;0,"EXPIRED",IF(AI73&lt;=30,"DUE ≤ 30 DAYS",IF(AI73&lt;=90,"DUE ≤ 90 DAYS",IF(AI73&lt;=180,"DUE ≤ 180 DAYS",IF(AI73&lt;=365,"DUE ≤ 12 MONTHS","CURRENT"))))))))</f>
        <v/>
      </c>
      <c r="AK73" s="60"/>
    </row>
    <row r="74" customFormat="false" ht="20" hidden="false" customHeight="true" outlineLevel="0" collapsed="false">
      <c r="A74" s="61"/>
      <c r="B74" s="62"/>
      <c r="C74" s="63"/>
      <c r="D74" s="64"/>
      <c r="E74" s="65"/>
      <c r="F74" s="66" t="str">
        <f aca="false">IF(A74="","",IF(OR(D74="",E74=""),"",IFERROR(EDATE(IF(ISNUMBER(D74),D74,DATE(VALUE(RIGHT(D74,4)),VALUE(MID(D74,4,2)),VALUE(LEFT(D74,2)))),E74*12),"CHECK INPUT")))</f>
        <v/>
      </c>
      <c r="G74" s="67" t="str">
        <f aca="true">IF(OR(F74="",NOT(ISNUMBER(F74))),"",F74-TODAY())</f>
        <v/>
      </c>
      <c r="H74" s="68" t="str">
        <f aca="false">IF(A74="","",IF(OR(D74="",E74=""),"MISSING DATE",IF(NOT(ISNUMBER(F74)),"CHECK INPUT",IF(G74&lt;0,"EXPIRED",IF(G74&lt;=30,"DUE ≤ 30 DAYS",IF(G74&lt;=90,"DUE ≤ 90 DAYS",IF(G74&lt;=180,"DUE ≤ 180 DAYS","CURRENT")))))))</f>
        <v/>
      </c>
      <c r="I74" s="64"/>
      <c r="J74" s="64"/>
      <c r="K74" s="67" t="str">
        <f aca="true">IF(J74="","",IFERROR(IF(ISNUMBER(J74),J74,DATE(VALUE(RIGHT(J74,4)),VALUE(MID(J74,4,2)),VALUE(LEFT(J74,2))))-TODAY(),"CHECK INPUT"))</f>
        <v/>
      </c>
      <c r="L74" s="68" t="str">
        <f aca="false">IF(A74="","",IF(J74="","MISSING DATE",IF(NOT(ISNUMBER(K74)),"CHECK INPUT",IF(K74&lt;0,"OVERDUE",IF(K74&lt;=30,"DUE ≤ 30 DAYS",IF(K74&lt;=90,"DUE ≤ 90 DAYS","CURRENT"))))))</f>
        <v/>
      </c>
      <c r="M74" s="64"/>
      <c r="N74" s="64"/>
      <c r="O74" s="67" t="str">
        <f aca="true">IF(N74="","",IFERROR(IF(ISNUMBER(N74),N74,DATE(VALUE(RIGHT(N74,4)),VALUE(MID(N74,4,2)),VALUE(LEFT(N74,2))))-TODAY(),"CHECK INPUT"))</f>
        <v/>
      </c>
      <c r="P74" s="68" t="str">
        <f aca="false">IF(A74="","",IF(N74="","MISSING DATE",IF(NOT(ISNUMBER(O74)),"CHECK INPUT",IF(O74&lt;0,"OVERDUE",IF(O74&lt;=30,"DUE ≤ 30 DAYS",IF(O74&lt;=90,"DUE ≤ 90 DAYS",IF(O74&lt;=180,"DUE ≤ 180 DAYS","CURRENT")))))))</f>
        <v/>
      </c>
      <c r="Q74" s="64"/>
      <c r="R74" s="64"/>
      <c r="S74" s="67" t="str">
        <f aca="true">IF(R74="","",IFERROR(IF(ISNUMBER(R74),R74,DATE(VALUE(RIGHT(R74,4)),VALUE(MID(R74,4,2)),VALUE(LEFT(R74,2))))-TODAY(),"CHECK INPUT"))</f>
        <v/>
      </c>
      <c r="T74" s="68" t="str">
        <f aca="false">IF(A74="","",IF(R74="","MISSING DATE",IF(NOT(ISNUMBER(S74)),"CHECK INPUT",IF(S74&lt;0,"OVERDUE",IF(S74&lt;=30,"DUE ≤ 30 DAYS",IF(S74&lt;=90,"DUE ≤ 90 DAYS","CURRENT"))))))</f>
        <v/>
      </c>
      <c r="U74" s="64"/>
      <c r="V74" s="62"/>
      <c r="W74" s="64"/>
      <c r="X74" s="69"/>
      <c r="Y74" s="68" t="str">
        <f aca="false">IF(A74="","",IF(U74="","",IFERROR(TEXT(IF(ISNUMBER(U74),U74,DATE(VALUE(RIGHT(U74,4)),VALUE(MID(U74,4,2)),VALUE(LEFT(U74,2)))),"mmmm yyyy"),"CHECK INPUT")))</f>
        <v/>
      </c>
      <c r="Z74" s="70"/>
      <c r="AA74" s="68" t="str">
        <f aca="true">IF(A74="","",IF(Z74="","MISSING DATE",IFERROR(IF(IF(ISNUMBER(Z74),Z74,DATE(VALUE(RIGHT(TRIM(Z74),4)),VALUE(MID(TRIM(Z74),4,2)),VALUE(LEFT(TRIM(Z74),2))))&gt;TODAY(),"CHECK INPUT",IF(TODAY()&lt;=AB74,"MINOR + MAJOR ACTIVE",IF(TODAY()&lt;=AC74,"MAJOR ACTIVE","OUTSIDE WARRANTY"))),"CHECK INPUT")))</f>
        <v/>
      </c>
      <c r="AB74" s="66" t="str">
        <f aca="false">IF(A74="","",IF(Z74="","",IFERROR(EDATE(IF(ISNUMBER(Z74),Z74,DATE(VALUE(RIGHT(TRIM(Z74),4)),VALUE(MID(TRIM(Z74),4,2)),VALUE(LEFT(TRIM(Z74),2)))),24),"CHECK INPUT")))</f>
        <v/>
      </c>
      <c r="AC74" s="66" t="str">
        <f aca="false">IF(A74="","",IF(Z74="","",IFERROR(EDATE(IF(ISNUMBER(Z74),Z74,DATE(VALUE(RIGHT(TRIM(Z74),4)),VALUE(MID(TRIM(Z74),4,2)),VALUE(LEFT(TRIM(Z74),2)))),72),"CHECK INPUT")))</f>
        <v/>
      </c>
      <c r="AD74" s="71" t="str">
        <f aca="false">IF(A74="","",IF(Z74="","Enter the confirmed OC / completion date",IF(AA74="CHECK INPUT","Check the OC / completion date entered",IF(AA74="MINOR + MAJOR ACTIVE","Arrange or confirm the defects inspection, builder notification and committee review before the two-year deadline",IF(AA74="MAJOR ACTIVE","Continue major-defect monitoring and obtain committee and legal instructions before the six-year deadline",IF(AA74="OUTSIDE WARRANTY","Confirm whether unresolved defects or alternative rights require legal advice",""))))))</f>
        <v/>
      </c>
      <c r="AE74" s="66" t="str">
        <f aca="true">IF(A74="","",IF(OR(Z74="",NOT(ISNUMBER(Z74)),Z74&gt;TODAY(),AA74="OUTSIDE WARRANTY"),"",IF(AA74="MINOR + MAJOR ACTIVE",IF(AG74&gt;365,AB74-365,IF(AG74&gt;180,AB74-180,IF(AG74&gt;90,AB74-90,IF(AG74&gt;30,AB74-30,TODAY())))),IF(AA74="MAJOR ACTIVE",IF(AI74&gt;365,AC74-365,IF(AI74&gt;180,AC74-180,IF(AI74&gt;90,AC74-90,IF(AI74&gt;30,AC74-30,TODAY())))),""))))</f>
        <v/>
      </c>
      <c r="AF74" s="69"/>
      <c r="AG74" s="1" t="str">
        <f aca="true">IF(OR(AB74="",NOT(ISNUMBER(AB74))),"",AB74-TODAY())</f>
        <v/>
      </c>
      <c r="AH74" s="1" t="str">
        <f aca="false">IF(A74="","",IF(Z74="","MISSING DATE",IF(NOT(ISNUMBER(AB74)),"CHECK INPUT",IF(AG74&lt;0,"EXPIRED",IF(AG74&lt;=30,"DUE ≤ 30 DAYS",IF(AG74&lt;=90,"DUE ≤ 90 DAYS",IF(AG74&lt;=180,"DUE ≤ 180 DAYS",IF(AG74&lt;=365,"DUE ≤ 12 MONTHS","CURRENT"))))))))</f>
        <v/>
      </c>
      <c r="AI74" s="1" t="str">
        <f aca="true">IF(OR(AC74="",NOT(ISNUMBER(AC74))),"",AC74-TODAY())</f>
        <v/>
      </c>
      <c r="AJ74" s="1" t="str">
        <f aca="false">IF(A74="","",IF(Z74="","",IF(NOT(ISNUMBER(AC74)),"CHECK INPUT",IF(AI74&lt;0,"EXPIRED",IF(AI74&lt;=30,"DUE ≤ 30 DAYS",IF(AI74&lt;=90,"DUE ≤ 90 DAYS",IF(AI74&lt;=180,"DUE ≤ 180 DAYS",IF(AI74&lt;=365,"DUE ≤ 12 MONTHS","CURRENT"))))))))</f>
        <v/>
      </c>
      <c r="AK74" s="60"/>
    </row>
    <row r="75" customFormat="false" ht="20" hidden="false" customHeight="true" outlineLevel="0" collapsed="false">
      <c r="A75" s="61"/>
      <c r="B75" s="62"/>
      <c r="C75" s="63"/>
      <c r="D75" s="64"/>
      <c r="E75" s="65"/>
      <c r="F75" s="66" t="str">
        <f aca="false">IF(A75="","",IF(OR(D75="",E75=""),"",IFERROR(EDATE(IF(ISNUMBER(D75),D75,DATE(VALUE(RIGHT(D75,4)),VALUE(MID(D75,4,2)),VALUE(LEFT(D75,2)))),E75*12),"CHECK INPUT")))</f>
        <v/>
      </c>
      <c r="G75" s="67" t="str">
        <f aca="true">IF(OR(F75="",NOT(ISNUMBER(F75))),"",F75-TODAY())</f>
        <v/>
      </c>
      <c r="H75" s="68" t="str">
        <f aca="false">IF(A75="","",IF(OR(D75="",E75=""),"MISSING DATE",IF(NOT(ISNUMBER(F75)),"CHECK INPUT",IF(G75&lt;0,"EXPIRED",IF(G75&lt;=30,"DUE ≤ 30 DAYS",IF(G75&lt;=90,"DUE ≤ 90 DAYS",IF(G75&lt;=180,"DUE ≤ 180 DAYS","CURRENT")))))))</f>
        <v/>
      </c>
      <c r="I75" s="64"/>
      <c r="J75" s="64"/>
      <c r="K75" s="67" t="str">
        <f aca="true">IF(J75="","",IFERROR(IF(ISNUMBER(J75),J75,DATE(VALUE(RIGHT(J75,4)),VALUE(MID(J75,4,2)),VALUE(LEFT(J75,2))))-TODAY(),"CHECK INPUT"))</f>
        <v/>
      </c>
      <c r="L75" s="68" t="str">
        <f aca="false">IF(A75="","",IF(J75="","MISSING DATE",IF(NOT(ISNUMBER(K75)),"CHECK INPUT",IF(K75&lt;0,"OVERDUE",IF(K75&lt;=30,"DUE ≤ 30 DAYS",IF(K75&lt;=90,"DUE ≤ 90 DAYS","CURRENT"))))))</f>
        <v/>
      </c>
      <c r="M75" s="64"/>
      <c r="N75" s="64"/>
      <c r="O75" s="67" t="str">
        <f aca="true">IF(N75="","",IFERROR(IF(ISNUMBER(N75),N75,DATE(VALUE(RIGHT(N75,4)),VALUE(MID(N75,4,2)),VALUE(LEFT(N75,2))))-TODAY(),"CHECK INPUT"))</f>
        <v/>
      </c>
      <c r="P75" s="68" t="str">
        <f aca="false">IF(A75="","",IF(N75="","MISSING DATE",IF(NOT(ISNUMBER(O75)),"CHECK INPUT",IF(O75&lt;0,"OVERDUE",IF(O75&lt;=30,"DUE ≤ 30 DAYS",IF(O75&lt;=90,"DUE ≤ 90 DAYS",IF(O75&lt;=180,"DUE ≤ 180 DAYS","CURRENT")))))))</f>
        <v/>
      </c>
      <c r="Q75" s="64"/>
      <c r="R75" s="64"/>
      <c r="S75" s="67" t="str">
        <f aca="true">IF(R75="","",IFERROR(IF(ISNUMBER(R75),R75,DATE(VALUE(RIGHT(R75,4)),VALUE(MID(R75,4,2)),VALUE(LEFT(R75,2))))-TODAY(),"CHECK INPUT"))</f>
        <v/>
      </c>
      <c r="T75" s="68" t="str">
        <f aca="false">IF(A75="","",IF(R75="","MISSING DATE",IF(NOT(ISNUMBER(S75)),"CHECK INPUT",IF(S75&lt;0,"OVERDUE",IF(S75&lt;=30,"DUE ≤ 30 DAYS",IF(S75&lt;=90,"DUE ≤ 90 DAYS","CURRENT"))))))</f>
        <v/>
      </c>
      <c r="U75" s="64"/>
      <c r="V75" s="62"/>
      <c r="W75" s="64"/>
      <c r="X75" s="69"/>
      <c r="Y75" s="68" t="str">
        <f aca="false">IF(A75="","",IF(U75="","",IFERROR(TEXT(IF(ISNUMBER(U75),U75,DATE(VALUE(RIGHT(U75,4)),VALUE(MID(U75,4,2)),VALUE(LEFT(U75,2)))),"mmmm yyyy"),"CHECK INPUT")))</f>
        <v/>
      </c>
      <c r="Z75" s="70"/>
      <c r="AA75" s="68" t="str">
        <f aca="true">IF(A75="","",IF(Z75="","MISSING DATE",IFERROR(IF(IF(ISNUMBER(Z75),Z75,DATE(VALUE(RIGHT(TRIM(Z75),4)),VALUE(MID(TRIM(Z75),4,2)),VALUE(LEFT(TRIM(Z75),2))))&gt;TODAY(),"CHECK INPUT",IF(TODAY()&lt;=AB75,"MINOR + MAJOR ACTIVE",IF(TODAY()&lt;=AC75,"MAJOR ACTIVE","OUTSIDE WARRANTY"))),"CHECK INPUT")))</f>
        <v/>
      </c>
      <c r="AB75" s="66" t="str">
        <f aca="false">IF(A75="","",IF(Z75="","",IFERROR(EDATE(IF(ISNUMBER(Z75),Z75,DATE(VALUE(RIGHT(TRIM(Z75),4)),VALUE(MID(TRIM(Z75),4,2)),VALUE(LEFT(TRIM(Z75),2)))),24),"CHECK INPUT")))</f>
        <v/>
      </c>
      <c r="AC75" s="66" t="str">
        <f aca="false">IF(A75="","",IF(Z75="","",IFERROR(EDATE(IF(ISNUMBER(Z75),Z75,DATE(VALUE(RIGHT(TRIM(Z75),4)),VALUE(MID(TRIM(Z75),4,2)),VALUE(LEFT(TRIM(Z75),2)))),72),"CHECK INPUT")))</f>
        <v/>
      </c>
      <c r="AD75" s="71" t="str">
        <f aca="false">IF(A75="","",IF(Z75="","Enter the confirmed OC / completion date",IF(AA75="CHECK INPUT","Check the OC / completion date entered",IF(AA75="MINOR + MAJOR ACTIVE","Arrange or confirm the defects inspection, builder notification and committee review before the two-year deadline",IF(AA75="MAJOR ACTIVE","Continue major-defect monitoring and obtain committee and legal instructions before the six-year deadline",IF(AA75="OUTSIDE WARRANTY","Confirm whether unresolved defects or alternative rights require legal advice",""))))))</f>
        <v/>
      </c>
      <c r="AE75" s="66" t="str">
        <f aca="true">IF(A75="","",IF(OR(Z75="",NOT(ISNUMBER(Z75)),Z75&gt;TODAY(),AA75="OUTSIDE WARRANTY"),"",IF(AA75="MINOR + MAJOR ACTIVE",IF(AG75&gt;365,AB75-365,IF(AG75&gt;180,AB75-180,IF(AG75&gt;90,AB75-90,IF(AG75&gt;30,AB75-30,TODAY())))),IF(AA75="MAJOR ACTIVE",IF(AI75&gt;365,AC75-365,IF(AI75&gt;180,AC75-180,IF(AI75&gt;90,AC75-90,IF(AI75&gt;30,AC75-30,TODAY())))),""))))</f>
        <v/>
      </c>
      <c r="AF75" s="69"/>
      <c r="AG75" s="1" t="str">
        <f aca="true">IF(OR(AB75="",NOT(ISNUMBER(AB75))),"",AB75-TODAY())</f>
        <v/>
      </c>
      <c r="AH75" s="1" t="str">
        <f aca="false">IF(A75="","",IF(Z75="","MISSING DATE",IF(NOT(ISNUMBER(AB75)),"CHECK INPUT",IF(AG75&lt;0,"EXPIRED",IF(AG75&lt;=30,"DUE ≤ 30 DAYS",IF(AG75&lt;=90,"DUE ≤ 90 DAYS",IF(AG75&lt;=180,"DUE ≤ 180 DAYS",IF(AG75&lt;=365,"DUE ≤ 12 MONTHS","CURRENT"))))))))</f>
        <v/>
      </c>
      <c r="AI75" s="1" t="str">
        <f aca="true">IF(OR(AC75="",NOT(ISNUMBER(AC75))),"",AC75-TODAY())</f>
        <v/>
      </c>
      <c r="AJ75" s="1" t="str">
        <f aca="false">IF(A75="","",IF(Z75="","",IF(NOT(ISNUMBER(AC75)),"CHECK INPUT",IF(AI75&lt;0,"EXPIRED",IF(AI75&lt;=30,"DUE ≤ 30 DAYS",IF(AI75&lt;=90,"DUE ≤ 90 DAYS",IF(AI75&lt;=180,"DUE ≤ 180 DAYS",IF(AI75&lt;=365,"DUE ≤ 12 MONTHS","CURRENT"))))))))</f>
        <v/>
      </c>
      <c r="AK75" s="60"/>
    </row>
    <row r="76" customFormat="false" ht="20" hidden="false" customHeight="true" outlineLevel="0" collapsed="false">
      <c r="A76" s="61"/>
      <c r="B76" s="62"/>
      <c r="C76" s="63"/>
      <c r="D76" s="64"/>
      <c r="E76" s="65"/>
      <c r="F76" s="66" t="str">
        <f aca="false">IF(A76="","",IF(OR(D76="",E76=""),"",IFERROR(EDATE(IF(ISNUMBER(D76),D76,DATE(VALUE(RIGHT(D76,4)),VALUE(MID(D76,4,2)),VALUE(LEFT(D76,2)))),E76*12),"CHECK INPUT")))</f>
        <v/>
      </c>
      <c r="G76" s="67" t="str">
        <f aca="true">IF(OR(F76="",NOT(ISNUMBER(F76))),"",F76-TODAY())</f>
        <v/>
      </c>
      <c r="H76" s="68" t="str">
        <f aca="false">IF(A76="","",IF(OR(D76="",E76=""),"MISSING DATE",IF(NOT(ISNUMBER(F76)),"CHECK INPUT",IF(G76&lt;0,"EXPIRED",IF(G76&lt;=30,"DUE ≤ 30 DAYS",IF(G76&lt;=90,"DUE ≤ 90 DAYS",IF(G76&lt;=180,"DUE ≤ 180 DAYS","CURRENT")))))))</f>
        <v/>
      </c>
      <c r="I76" s="64"/>
      <c r="J76" s="64"/>
      <c r="K76" s="67" t="str">
        <f aca="true">IF(J76="","",IFERROR(IF(ISNUMBER(J76),J76,DATE(VALUE(RIGHT(J76,4)),VALUE(MID(J76,4,2)),VALUE(LEFT(J76,2))))-TODAY(),"CHECK INPUT"))</f>
        <v/>
      </c>
      <c r="L76" s="68" t="str">
        <f aca="false">IF(A76="","",IF(J76="","MISSING DATE",IF(NOT(ISNUMBER(K76)),"CHECK INPUT",IF(K76&lt;0,"OVERDUE",IF(K76&lt;=30,"DUE ≤ 30 DAYS",IF(K76&lt;=90,"DUE ≤ 90 DAYS","CURRENT"))))))</f>
        <v/>
      </c>
      <c r="M76" s="64"/>
      <c r="N76" s="64"/>
      <c r="O76" s="67" t="str">
        <f aca="true">IF(N76="","",IFERROR(IF(ISNUMBER(N76),N76,DATE(VALUE(RIGHT(N76,4)),VALUE(MID(N76,4,2)),VALUE(LEFT(N76,2))))-TODAY(),"CHECK INPUT"))</f>
        <v/>
      </c>
      <c r="P76" s="68" t="str">
        <f aca="false">IF(A76="","",IF(N76="","MISSING DATE",IF(NOT(ISNUMBER(O76)),"CHECK INPUT",IF(O76&lt;0,"OVERDUE",IF(O76&lt;=30,"DUE ≤ 30 DAYS",IF(O76&lt;=90,"DUE ≤ 90 DAYS",IF(O76&lt;=180,"DUE ≤ 180 DAYS","CURRENT")))))))</f>
        <v/>
      </c>
      <c r="Q76" s="64"/>
      <c r="R76" s="64"/>
      <c r="S76" s="67" t="str">
        <f aca="true">IF(R76="","",IFERROR(IF(ISNUMBER(R76),R76,DATE(VALUE(RIGHT(R76,4)),VALUE(MID(R76,4,2)),VALUE(LEFT(R76,2))))-TODAY(),"CHECK INPUT"))</f>
        <v/>
      </c>
      <c r="T76" s="68" t="str">
        <f aca="false">IF(A76="","",IF(R76="","MISSING DATE",IF(NOT(ISNUMBER(S76)),"CHECK INPUT",IF(S76&lt;0,"OVERDUE",IF(S76&lt;=30,"DUE ≤ 30 DAYS",IF(S76&lt;=90,"DUE ≤ 90 DAYS","CURRENT"))))))</f>
        <v/>
      </c>
      <c r="U76" s="64"/>
      <c r="V76" s="62"/>
      <c r="W76" s="64"/>
      <c r="X76" s="69"/>
      <c r="Y76" s="68" t="str">
        <f aca="false">IF(A76="","",IF(U76="","",IFERROR(TEXT(IF(ISNUMBER(U76),U76,DATE(VALUE(RIGHT(U76,4)),VALUE(MID(U76,4,2)),VALUE(LEFT(U76,2)))),"mmmm yyyy"),"CHECK INPUT")))</f>
        <v/>
      </c>
      <c r="Z76" s="70"/>
      <c r="AA76" s="68" t="str">
        <f aca="true">IF(A76="","",IF(Z76="","MISSING DATE",IFERROR(IF(IF(ISNUMBER(Z76),Z76,DATE(VALUE(RIGHT(TRIM(Z76),4)),VALUE(MID(TRIM(Z76),4,2)),VALUE(LEFT(TRIM(Z76),2))))&gt;TODAY(),"CHECK INPUT",IF(TODAY()&lt;=AB76,"MINOR + MAJOR ACTIVE",IF(TODAY()&lt;=AC76,"MAJOR ACTIVE","OUTSIDE WARRANTY"))),"CHECK INPUT")))</f>
        <v/>
      </c>
      <c r="AB76" s="66" t="str">
        <f aca="false">IF(A76="","",IF(Z76="","",IFERROR(EDATE(IF(ISNUMBER(Z76),Z76,DATE(VALUE(RIGHT(TRIM(Z76),4)),VALUE(MID(TRIM(Z76),4,2)),VALUE(LEFT(TRIM(Z76),2)))),24),"CHECK INPUT")))</f>
        <v/>
      </c>
      <c r="AC76" s="66" t="str">
        <f aca="false">IF(A76="","",IF(Z76="","",IFERROR(EDATE(IF(ISNUMBER(Z76),Z76,DATE(VALUE(RIGHT(TRIM(Z76),4)),VALUE(MID(TRIM(Z76),4,2)),VALUE(LEFT(TRIM(Z76),2)))),72),"CHECK INPUT")))</f>
        <v/>
      </c>
      <c r="AD76" s="71" t="str">
        <f aca="false">IF(A76="","",IF(Z76="","Enter the confirmed OC / completion date",IF(AA76="CHECK INPUT","Check the OC / completion date entered",IF(AA76="MINOR + MAJOR ACTIVE","Arrange or confirm the defects inspection, builder notification and committee review before the two-year deadline",IF(AA76="MAJOR ACTIVE","Continue major-defect monitoring and obtain committee and legal instructions before the six-year deadline",IF(AA76="OUTSIDE WARRANTY","Confirm whether unresolved defects or alternative rights require legal advice",""))))))</f>
        <v/>
      </c>
      <c r="AE76" s="66" t="str">
        <f aca="true">IF(A76="","",IF(OR(Z76="",NOT(ISNUMBER(Z76)),Z76&gt;TODAY(),AA76="OUTSIDE WARRANTY"),"",IF(AA76="MINOR + MAJOR ACTIVE",IF(AG76&gt;365,AB76-365,IF(AG76&gt;180,AB76-180,IF(AG76&gt;90,AB76-90,IF(AG76&gt;30,AB76-30,TODAY())))),IF(AA76="MAJOR ACTIVE",IF(AI76&gt;365,AC76-365,IF(AI76&gt;180,AC76-180,IF(AI76&gt;90,AC76-90,IF(AI76&gt;30,AC76-30,TODAY())))),""))))</f>
        <v/>
      </c>
      <c r="AF76" s="69"/>
      <c r="AG76" s="1" t="str">
        <f aca="true">IF(OR(AB76="",NOT(ISNUMBER(AB76))),"",AB76-TODAY())</f>
        <v/>
      </c>
      <c r="AH76" s="1" t="str">
        <f aca="false">IF(A76="","",IF(Z76="","MISSING DATE",IF(NOT(ISNUMBER(AB76)),"CHECK INPUT",IF(AG76&lt;0,"EXPIRED",IF(AG76&lt;=30,"DUE ≤ 30 DAYS",IF(AG76&lt;=90,"DUE ≤ 90 DAYS",IF(AG76&lt;=180,"DUE ≤ 180 DAYS",IF(AG76&lt;=365,"DUE ≤ 12 MONTHS","CURRENT"))))))))</f>
        <v/>
      </c>
      <c r="AI76" s="1" t="str">
        <f aca="true">IF(OR(AC76="",NOT(ISNUMBER(AC76))),"",AC76-TODAY())</f>
        <v/>
      </c>
      <c r="AJ76" s="1" t="str">
        <f aca="false">IF(A76="","",IF(Z76="","",IF(NOT(ISNUMBER(AC76)),"CHECK INPUT",IF(AI76&lt;0,"EXPIRED",IF(AI76&lt;=30,"DUE ≤ 30 DAYS",IF(AI76&lt;=90,"DUE ≤ 90 DAYS",IF(AI76&lt;=180,"DUE ≤ 180 DAYS",IF(AI76&lt;=365,"DUE ≤ 12 MONTHS","CURRENT"))))))))</f>
        <v/>
      </c>
      <c r="AK76" s="60"/>
    </row>
    <row r="77" customFormat="false" ht="20" hidden="false" customHeight="true" outlineLevel="0" collapsed="false">
      <c r="A77" s="61"/>
      <c r="B77" s="62"/>
      <c r="C77" s="63"/>
      <c r="D77" s="64"/>
      <c r="E77" s="65"/>
      <c r="F77" s="66" t="str">
        <f aca="false">IF(A77="","",IF(OR(D77="",E77=""),"",IFERROR(EDATE(IF(ISNUMBER(D77),D77,DATE(VALUE(RIGHT(D77,4)),VALUE(MID(D77,4,2)),VALUE(LEFT(D77,2)))),E77*12),"CHECK INPUT")))</f>
        <v/>
      </c>
      <c r="G77" s="67" t="str">
        <f aca="true">IF(OR(F77="",NOT(ISNUMBER(F77))),"",F77-TODAY())</f>
        <v/>
      </c>
      <c r="H77" s="68" t="str">
        <f aca="false">IF(A77="","",IF(OR(D77="",E77=""),"MISSING DATE",IF(NOT(ISNUMBER(F77)),"CHECK INPUT",IF(G77&lt;0,"EXPIRED",IF(G77&lt;=30,"DUE ≤ 30 DAYS",IF(G77&lt;=90,"DUE ≤ 90 DAYS",IF(G77&lt;=180,"DUE ≤ 180 DAYS","CURRENT")))))))</f>
        <v/>
      </c>
      <c r="I77" s="64"/>
      <c r="J77" s="64"/>
      <c r="K77" s="67" t="str">
        <f aca="true">IF(J77="","",IFERROR(IF(ISNUMBER(J77),J77,DATE(VALUE(RIGHT(J77,4)),VALUE(MID(J77,4,2)),VALUE(LEFT(J77,2))))-TODAY(),"CHECK INPUT"))</f>
        <v/>
      </c>
      <c r="L77" s="68" t="str">
        <f aca="false">IF(A77="","",IF(J77="","MISSING DATE",IF(NOT(ISNUMBER(K77)),"CHECK INPUT",IF(K77&lt;0,"OVERDUE",IF(K77&lt;=30,"DUE ≤ 30 DAYS",IF(K77&lt;=90,"DUE ≤ 90 DAYS","CURRENT"))))))</f>
        <v/>
      </c>
      <c r="M77" s="64"/>
      <c r="N77" s="64"/>
      <c r="O77" s="67" t="str">
        <f aca="true">IF(N77="","",IFERROR(IF(ISNUMBER(N77),N77,DATE(VALUE(RIGHT(N77,4)),VALUE(MID(N77,4,2)),VALUE(LEFT(N77,2))))-TODAY(),"CHECK INPUT"))</f>
        <v/>
      </c>
      <c r="P77" s="68" t="str">
        <f aca="false">IF(A77="","",IF(N77="","MISSING DATE",IF(NOT(ISNUMBER(O77)),"CHECK INPUT",IF(O77&lt;0,"OVERDUE",IF(O77&lt;=30,"DUE ≤ 30 DAYS",IF(O77&lt;=90,"DUE ≤ 90 DAYS",IF(O77&lt;=180,"DUE ≤ 180 DAYS","CURRENT")))))))</f>
        <v/>
      </c>
      <c r="Q77" s="64"/>
      <c r="R77" s="64"/>
      <c r="S77" s="67" t="str">
        <f aca="true">IF(R77="","",IFERROR(IF(ISNUMBER(R77),R77,DATE(VALUE(RIGHT(R77,4)),VALUE(MID(R77,4,2)),VALUE(LEFT(R77,2))))-TODAY(),"CHECK INPUT"))</f>
        <v/>
      </c>
      <c r="T77" s="68" t="str">
        <f aca="false">IF(A77="","",IF(R77="","MISSING DATE",IF(NOT(ISNUMBER(S77)),"CHECK INPUT",IF(S77&lt;0,"OVERDUE",IF(S77&lt;=30,"DUE ≤ 30 DAYS",IF(S77&lt;=90,"DUE ≤ 90 DAYS","CURRENT"))))))</f>
        <v/>
      </c>
      <c r="U77" s="64"/>
      <c r="V77" s="62"/>
      <c r="W77" s="64"/>
      <c r="X77" s="69"/>
      <c r="Y77" s="68" t="str">
        <f aca="false">IF(A77="","",IF(U77="","",IFERROR(TEXT(IF(ISNUMBER(U77),U77,DATE(VALUE(RIGHT(U77,4)),VALUE(MID(U77,4,2)),VALUE(LEFT(U77,2)))),"mmmm yyyy"),"CHECK INPUT")))</f>
        <v/>
      </c>
      <c r="Z77" s="70"/>
      <c r="AA77" s="68" t="str">
        <f aca="true">IF(A77="","",IF(Z77="","MISSING DATE",IFERROR(IF(IF(ISNUMBER(Z77),Z77,DATE(VALUE(RIGHT(TRIM(Z77),4)),VALUE(MID(TRIM(Z77),4,2)),VALUE(LEFT(TRIM(Z77),2))))&gt;TODAY(),"CHECK INPUT",IF(TODAY()&lt;=AB77,"MINOR + MAJOR ACTIVE",IF(TODAY()&lt;=AC77,"MAJOR ACTIVE","OUTSIDE WARRANTY"))),"CHECK INPUT")))</f>
        <v/>
      </c>
      <c r="AB77" s="66" t="str">
        <f aca="false">IF(A77="","",IF(Z77="","",IFERROR(EDATE(IF(ISNUMBER(Z77),Z77,DATE(VALUE(RIGHT(TRIM(Z77),4)),VALUE(MID(TRIM(Z77),4,2)),VALUE(LEFT(TRIM(Z77),2)))),24),"CHECK INPUT")))</f>
        <v/>
      </c>
      <c r="AC77" s="66" t="str">
        <f aca="false">IF(A77="","",IF(Z77="","",IFERROR(EDATE(IF(ISNUMBER(Z77),Z77,DATE(VALUE(RIGHT(TRIM(Z77),4)),VALUE(MID(TRIM(Z77),4,2)),VALUE(LEFT(TRIM(Z77),2)))),72),"CHECK INPUT")))</f>
        <v/>
      </c>
      <c r="AD77" s="71" t="str">
        <f aca="false">IF(A77="","",IF(Z77="","Enter the confirmed OC / completion date",IF(AA77="CHECK INPUT","Check the OC / completion date entered",IF(AA77="MINOR + MAJOR ACTIVE","Arrange or confirm the defects inspection, builder notification and committee review before the two-year deadline",IF(AA77="MAJOR ACTIVE","Continue major-defect monitoring and obtain committee and legal instructions before the six-year deadline",IF(AA77="OUTSIDE WARRANTY","Confirm whether unresolved defects or alternative rights require legal advice",""))))))</f>
        <v/>
      </c>
      <c r="AE77" s="66" t="str">
        <f aca="true">IF(A77="","",IF(OR(Z77="",NOT(ISNUMBER(Z77)),Z77&gt;TODAY(),AA77="OUTSIDE WARRANTY"),"",IF(AA77="MINOR + MAJOR ACTIVE",IF(AG77&gt;365,AB77-365,IF(AG77&gt;180,AB77-180,IF(AG77&gt;90,AB77-90,IF(AG77&gt;30,AB77-30,TODAY())))),IF(AA77="MAJOR ACTIVE",IF(AI77&gt;365,AC77-365,IF(AI77&gt;180,AC77-180,IF(AI77&gt;90,AC77-90,IF(AI77&gt;30,AC77-30,TODAY())))),""))))</f>
        <v/>
      </c>
      <c r="AF77" s="69"/>
      <c r="AG77" s="1" t="str">
        <f aca="true">IF(OR(AB77="",NOT(ISNUMBER(AB77))),"",AB77-TODAY())</f>
        <v/>
      </c>
      <c r="AH77" s="1" t="str">
        <f aca="false">IF(A77="","",IF(Z77="","MISSING DATE",IF(NOT(ISNUMBER(AB77)),"CHECK INPUT",IF(AG77&lt;0,"EXPIRED",IF(AG77&lt;=30,"DUE ≤ 30 DAYS",IF(AG77&lt;=90,"DUE ≤ 90 DAYS",IF(AG77&lt;=180,"DUE ≤ 180 DAYS",IF(AG77&lt;=365,"DUE ≤ 12 MONTHS","CURRENT"))))))))</f>
        <v/>
      </c>
      <c r="AI77" s="1" t="str">
        <f aca="true">IF(OR(AC77="",NOT(ISNUMBER(AC77))),"",AC77-TODAY())</f>
        <v/>
      </c>
      <c r="AJ77" s="1" t="str">
        <f aca="false">IF(A77="","",IF(Z77="","",IF(NOT(ISNUMBER(AC77)),"CHECK INPUT",IF(AI77&lt;0,"EXPIRED",IF(AI77&lt;=30,"DUE ≤ 30 DAYS",IF(AI77&lt;=90,"DUE ≤ 90 DAYS",IF(AI77&lt;=180,"DUE ≤ 180 DAYS",IF(AI77&lt;=365,"DUE ≤ 12 MONTHS","CURRENT"))))))))</f>
        <v/>
      </c>
      <c r="AK77" s="60"/>
    </row>
    <row r="78" customFormat="false" ht="20" hidden="false" customHeight="true" outlineLevel="0" collapsed="false">
      <c r="A78" s="61"/>
      <c r="B78" s="62"/>
      <c r="C78" s="63"/>
      <c r="D78" s="64"/>
      <c r="E78" s="65"/>
      <c r="F78" s="66" t="str">
        <f aca="false">IF(A78="","",IF(OR(D78="",E78=""),"",IFERROR(EDATE(IF(ISNUMBER(D78),D78,DATE(VALUE(RIGHT(D78,4)),VALUE(MID(D78,4,2)),VALUE(LEFT(D78,2)))),E78*12),"CHECK INPUT")))</f>
        <v/>
      </c>
      <c r="G78" s="67" t="str">
        <f aca="true">IF(OR(F78="",NOT(ISNUMBER(F78))),"",F78-TODAY())</f>
        <v/>
      </c>
      <c r="H78" s="68" t="str">
        <f aca="false">IF(A78="","",IF(OR(D78="",E78=""),"MISSING DATE",IF(NOT(ISNUMBER(F78)),"CHECK INPUT",IF(G78&lt;0,"EXPIRED",IF(G78&lt;=30,"DUE ≤ 30 DAYS",IF(G78&lt;=90,"DUE ≤ 90 DAYS",IF(G78&lt;=180,"DUE ≤ 180 DAYS","CURRENT")))))))</f>
        <v/>
      </c>
      <c r="I78" s="64"/>
      <c r="J78" s="64"/>
      <c r="K78" s="67" t="str">
        <f aca="true">IF(J78="","",IFERROR(IF(ISNUMBER(J78),J78,DATE(VALUE(RIGHT(J78,4)),VALUE(MID(J78,4,2)),VALUE(LEFT(J78,2))))-TODAY(),"CHECK INPUT"))</f>
        <v/>
      </c>
      <c r="L78" s="68" t="str">
        <f aca="false">IF(A78="","",IF(J78="","MISSING DATE",IF(NOT(ISNUMBER(K78)),"CHECK INPUT",IF(K78&lt;0,"OVERDUE",IF(K78&lt;=30,"DUE ≤ 30 DAYS",IF(K78&lt;=90,"DUE ≤ 90 DAYS","CURRENT"))))))</f>
        <v/>
      </c>
      <c r="M78" s="64"/>
      <c r="N78" s="64"/>
      <c r="O78" s="67" t="str">
        <f aca="true">IF(N78="","",IFERROR(IF(ISNUMBER(N78),N78,DATE(VALUE(RIGHT(N78,4)),VALUE(MID(N78,4,2)),VALUE(LEFT(N78,2))))-TODAY(),"CHECK INPUT"))</f>
        <v/>
      </c>
      <c r="P78" s="68" t="str">
        <f aca="false">IF(A78="","",IF(N78="","MISSING DATE",IF(NOT(ISNUMBER(O78)),"CHECK INPUT",IF(O78&lt;0,"OVERDUE",IF(O78&lt;=30,"DUE ≤ 30 DAYS",IF(O78&lt;=90,"DUE ≤ 90 DAYS",IF(O78&lt;=180,"DUE ≤ 180 DAYS","CURRENT")))))))</f>
        <v/>
      </c>
      <c r="Q78" s="64"/>
      <c r="R78" s="64"/>
      <c r="S78" s="67" t="str">
        <f aca="true">IF(R78="","",IFERROR(IF(ISNUMBER(R78),R78,DATE(VALUE(RIGHT(R78,4)),VALUE(MID(R78,4,2)),VALUE(LEFT(R78,2))))-TODAY(),"CHECK INPUT"))</f>
        <v/>
      </c>
      <c r="T78" s="68" t="str">
        <f aca="false">IF(A78="","",IF(R78="","MISSING DATE",IF(NOT(ISNUMBER(S78)),"CHECK INPUT",IF(S78&lt;0,"OVERDUE",IF(S78&lt;=30,"DUE ≤ 30 DAYS",IF(S78&lt;=90,"DUE ≤ 90 DAYS","CURRENT"))))))</f>
        <v/>
      </c>
      <c r="U78" s="64"/>
      <c r="V78" s="62"/>
      <c r="W78" s="64"/>
      <c r="X78" s="69"/>
      <c r="Y78" s="68" t="str">
        <f aca="false">IF(A78="","",IF(U78="","",IFERROR(TEXT(IF(ISNUMBER(U78),U78,DATE(VALUE(RIGHT(U78,4)),VALUE(MID(U78,4,2)),VALUE(LEFT(U78,2)))),"mmmm yyyy"),"CHECK INPUT")))</f>
        <v/>
      </c>
      <c r="Z78" s="70"/>
      <c r="AA78" s="68" t="str">
        <f aca="true">IF(A78="","",IF(Z78="","MISSING DATE",IFERROR(IF(IF(ISNUMBER(Z78),Z78,DATE(VALUE(RIGHT(TRIM(Z78),4)),VALUE(MID(TRIM(Z78),4,2)),VALUE(LEFT(TRIM(Z78),2))))&gt;TODAY(),"CHECK INPUT",IF(TODAY()&lt;=AB78,"MINOR + MAJOR ACTIVE",IF(TODAY()&lt;=AC78,"MAJOR ACTIVE","OUTSIDE WARRANTY"))),"CHECK INPUT")))</f>
        <v/>
      </c>
      <c r="AB78" s="66" t="str">
        <f aca="false">IF(A78="","",IF(Z78="","",IFERROR(EDATE(IF(ISNUMBER(Z78),Z78,DATE(VALUE(RIGHT(TRIM(Z78),4)),VALUE(MID(TRIM(Z78),4,2)),VALUE(LEFT(TRIM(Z78),2)))),24),"CHECK INPUT")))</f>
        <v/>
      </c>
      <c r="AC78" s="66" t="str">
        <f aca="false">IF(A78="","",IF(Z78="","",IFERROR(EDATE(IF(ISNUMBER(Z78),Z78,DATE(VALUE(RIGHT(TRIM(Z78),4)),VALUE(MID(TRIM(Z78),4,2)),VALUE(LEFT(TRIM(Z78),2)))),72),"CHECK INPUT")))</f>
        <v/>
      </c>
      <c r="AD78" s="71" t="str">
        <f aca="false">IF(A78="","",IF(Z78="","Enter the confirmed OC / completion date",IF(AA78="CHECK INPUT","Check the OC / completion date entered",IF(AA78="MINOR + MAJOR ACTIVE","Arrange or confirm the defects inspection, builder notification and committee review before the two-year deadline",IF(AA78="MAJOR ACTIVE","Continue major-defect monitoring and obtain committee and legal instructions before the six-year deadline",IF(AA78="OUTSIDE WARRANTY","Confirm whether unresolved defects or alternative rights require legal advice",""))))))</f>
        <v/>
      </c>
      <c r="AE78" s="66" t="str">
        <f aca="true">IF(A78="","",IF(OR(Z78="",NOT(ISNUMBER(Z78)),Z78&gt;TODAY(),AA78="OUTSIDE WARRANTY"),"",IF(AA78="MINOR + MAJOR ACTIVE",IF(AG78&gt;365,AB78-365,IF(AG78&gt;180,AB78-180,IF(AG78&gt;90,AB78-90,IF(AG78&gt;30,AB78-30,TODAY())))),IF(AA78="MAJOR ACTIVE",IF(AI78&gt;365,AC78-365,IF(AI78&gt;180,AC78-180,IF(AI78&gt;90,AC78-90,IF(AI78&gt;30,AC78-30,TODAY())))),""))))</f>
        <v/>
      </c>
      <c r="AF78" s="69"/>
      <c r="AG78" s="1" t="str">
        <f aca="true">IF(OR(AB78="",NOT(ISNUMBER(AB78))),"",AB78-TODAY())</f>
        <v/>
      </c>
      <c r="AH78" s="1" t="str">
        <f aca="false">IF(A78="","",IF(Z78="","MISSING DATE",IF(NOT(ISNUMBER(AB78)),"CHECK INPUT",IF(AG78&lt;0,"EXPIRED",IF(AG78&lt;=30,"DUE ≤ 30 DAYS",IF(AG78&lt;=90,"DUE ≤ 90 DAYS",IF(AG78&lt;=180,"DUE ≤ 180 DAYS",IF(AG78&lt;=365,"DUE ≤ 12 MONTHS","CURRENT"))))))))</f>
        <v/>
      </c>
      <c r="AI78" s="1" t="str">
        <f aca="true">IF(OR(AC78="",NOT(ISNUMBER(AC78))),"",AC78-TODAY())</f>
        <v/>
      </c>
      <c r="AJ78" s="1" t="str">
        <f aca="false">IF(A78="","",IF(Z78="","",IF(NOT(ISNUMBER(AC78)),"CHECK INPUT",IF(AI78&lt;0,"EXPIRED",IF(AI78&lt;=30,"DUE ≤ 30 DAYS",IF(AI78&lt;=90,"DUE ≤ 90 DAYS",IF(AI78&lt;=180,"DUE ≤ 180 DAYS",IF(AI78&lt;=365,"DUE ≤ 12 MONTHS","CURRENT"))))))))</f>
        <v/>
      </c>
      <c r="AK78" s="60"/>
    </row>
    <row r="79" customFormat="false" ht="20" hidden="false" customHeight="true" outlineLevel="0" collapsed="false">
      <c r="A79" s="61"/>
      <c r="B79" s="62"/>
      <c r="C79" s="63"/>
      <c r="D79" s="64"/>
      <c r="E79" s="65"/>
      <c r="F79" s="66" t="str">
        <f aca="false">IF(A79="","",IF(OR(D79="",E79=""),"",IFERROR(EDATE(IF(ISNUMBER(D79),D79,DATE(VALUE(RIGHT(D79,4)),VALUE(MID(D79,4,2)),VALUE(LEFT(D79,2)))),E79*12),"CHECK INPUT")))</f>
        <v/>
      </c>
      <c r="G79" s="67" t="str">
        <f aca="true">IF(OR(F79="",NOT(ISNUMBER(F79))),"",F79-TODAY())</f>
        <v/>
      </c>
      <c r="H79" s="68" t="str">
        <f aca="false">IF(A79="","",IF(OR(D79="",E79=""),"MISSING DATE",IF(NOT(ISNUMBER(F79)),"CHECK INPUT",IF(G79&lt;0,"EXPIRED",IF(G79&lt;=30,"DUE ≤ 30 DAYS",IF(G79&lt;=90,"DUE ≤ 90 DAYS",IF(G79&lt;=180,"DUE ≤ 180 DAYS","CURRENT")))))))</f>
        <v/>
      </c>
      <c r="I79" s="64"/>
      <c r="J79" s="64"/>
      <c r="K79" s="67" t="str">
        <f aca="true">IF(J79="","",IFERROR(IF(ISNUMBER(J79),J79,DATE(VALUE(RIGHT(J79,4)),VALUE(MID(J79,4,2)),VALUE(LEFT(J79,2))))-TODAY(),"CHECK INPUT"))</f>
        <v/>
      </c>
      <c r="L79" s="68" t="str">
        <f aca="false">IF(A79="","",IF(J79="","MISSING DATE",IF(NOT(ISNUMBER(K79)),"CHECK INPUT",IF(K79&lt;0,"OVERDUE",IF(K79&lt;=30,"DUE ≤ 30 DAYS",IF(K79&lt;=90,"DUE ≤ 90 DAYS","CURRENT"))))))</f>
        <v/>
      </c>
      <c r="M79" s="64"/>
      <c r="N79" s="64"/>
      <c r="O79" s="67" t="str">
        <f aca="true">IF(N79="","",IFERROR(IF(ISNUMBER(N79),N79,DATE(VALUE(RIGHT(N79,4)),VALUE(MID(N79,4,2)),VALUE(LEFT(N79,2))))-TODAY(),"CHECK INPUT"))</f>
        <v/>
      </c>
      <c r="P79" s="68" t="str">
        <f aca="false">IF(A79="","",IF(N79="","MISSING DATE",IF(NOT(ISNUMBER(O79)),"CHECK INPUT",IF(O79&lt;0,"OVERDUE",IF(O79&lt;=30,"DUE ≤ 30 DAYS",IF(O79&lt;=90,"DUE ≤ 90 DAYS",IF(O79&lt;=180,"DUE ≤ 180 DAYS","CURRENT")))))))</f>
        <v/>
      </c>
      <c r="Q79" s="64"/>
      <c r="R79" s="64"/>
      <c r="S79" s="67" t="str">
        <f aca="true">IF(R79="","",IFERROR(IF(ISNUMBER(R79),R79,DATE(VALUE(RIGHT(R79,4)),VALUE(MID(R79,4,2)),VALUE(LEFT(R79,2))))-TODAY(),"CHECK INPUT"))</f>
        <v/>
      </c>
      <c r="T79" s="68" t="str">
        <f aca="false">IF(A79="","",IF(R79="","MISSING DATE",IF(NOT(ISNUMBER(S79)),"CHECK INPUT",IF(S79&lt;0,"OVERDUE",IF(S79&lt;=30,"DUE ≤ 30 DAYS",IF(S79&lt;=90,"DUE ≤ 90 DAYS","CURRENT"))))))</f>
        <v/>
      </c>
      <c r="U79" s="64"/>
      <c r="V79" s="62"/>
      <c r="W79" s="64"/>
      <c r="X79" s="69"/>
      <c r="Y79" s="68" t="str">
        <f aca="false">IF(A79="","",IF(U79="","",IFERROR(TEXT(IF(ISNUMBER(U79),U79,DATE(VALUE(RIGHT(U79,4)),VALUE(MID(U79,4,2)),VALUE(LEFT(U79,2)))),"mmmm yyyy"),"CHECK INPUT")))</f>
        <v/>
      </c>
      <c r="Z79" s="70"/>
      <c r="AA79" s="68" t="str">
        <f aca="true">IF(A79="","",IF(Z79="","MISSING DATE",IFERROR(IF(IF(ISNUMBER(Z79),Z79,DATE(VALUE(RIGHT(TRIM(Z79),4)),VALUE(MID(TRIM(Z79),4,2)),VALUE(LEFT(TRIM(Z79),2))))&gt;TODAY(),"CHECK INPUT",IF(TODAY()&lt;=AB79,"MINOR + MAJOR ACTIVE",IF(TODAY()&lt;=AC79,"MAJOR ACTIVE","OUTSIDE WARRANTY"))),"CHECK INPUT")))</f>
        <v/>
      </c>
      <c r="AB79" s="66" t="str">
        <f aca="false">IF(A79="","",IF(Z79="","",IFERROR(EDATE(IF(ISNUMBER(Z79),Z79,DATE(VALUE(RIGHT(TRIM(Z79),4)),VALUE(MID(TRIM(Z79),4,2)),VALUE(LEFT(TRIM(Z79),2)))),24),"CHECK INPUT")))</f>
        <v/>
      </c>
      <c r="AC79" s="66" t="str">
        <f aca="false">IF(A79="","",IF(Z79="","",IFERROR(EDATE(IF(ISNUMBER(Z79),Z79,DATE(VALUE(RIGHT(TRIM(Z79),4)),VALUE(MID(TRIM(Z79),4,2)),VALUE(LEFT(TRIM(Z79),2)))),72),"CHECK INPUT")))</f>
        <v/>
      </c>
      <c r="AD79" s="71" t="str">
        <f aca="false">IF(A79="","",IF(Z79="","Enter the confirmed OC / completion date",IF(AA79="CHECK INPUT","Check the OC / completion date entered",IF(AA79="MINOR + MAJOR ACTIVE","Arrange or confirm the defects inspection, builder notification and committee review before the two-year deadline",IF(AA79="MAJOR ACTIVE","Continue major-defect monitoring and obtain committee and legal instructions before the six-year deadline",IF(AA79="OUTSIDE WARRANTY","Confirm whether unresolved defects or alternative rights require legal advice",""))))))</f>
        <v/>
      </c>
      <c r="AE79" s="66" t="str">
        <f aca="true">IF(A79="","",IF(OR(Z79="",NOT(ISNUMBER(Z79)),Z79&gt;TODAY(),AA79="OUTSIDE WARRANTY"),"",IF(AA79="MINOR + MAJOR ACTIVE",IF(AG79&gt;365,AB79-365,IF(AG79&gt;180,AB79-180,IF(AG79&gt;90,AB79-90,IF(AG79&gt;30,AB79-30,TODAY())))),IF(AA79="MAJOR ACTIVE",IF(AI79&gt;365,AC79-365,IF(AI79&gt;180,AC79-180,IF(AI79&gt;90,AC79-90,IF(AI79&gt;30,AC79-30,TODAY())))),""))))</f>
        <v/>
      </c>
      <c r="AF79" s="69"/>
      <c r="AG79" s="1" t="str">
        <f aca="true">IF(OR(AB79="",NOT(ISNUMBER(AB79))),"",AB79-TODAY())</f>
        <v/>
      </c>
      <c r="AH79" s="1" t="str">
        <f aca="false">IF(A79="","",IF(Z79="","MISSING DATE",IF(NOT(ISNUMBER(AB79)),"CHECK INPUT",IF(AG79&lt;0,"EXPIRED",IF(AG79&lt;=30,"DUE ≤ 30 DAYS",IF(AG79&lt;=90,"DUE ≤ 90 DAYS",IF(AG79&lt;=180,"DUE ≤ 180 DAYS",IF(AG79&lt;=365,"DUE ≤ 12 MONTHS","CURRENT"))))))))</f>
        <v/>
      </c>
      <c r="AI79" s="1" t="str">
        <f aca="true">IF(OR(AC79="",NOT(ISNUMBER(AC79))),"",AC79-TODAY())</f>
        <v/>
      </c>
      <c r="AJ79" s="1" t="str">
        <f aca="false">IF(A79="","",IF(Z79="","",IF(NOT(ISNUMBER(AC79)),"CHECK INPUT",IF(AI79&lt;0,"EXPIRED",IF(AI79&lt;=30,"DUE ≤ 30 DAYS",IF(AI79&lt;=90,"DUE ≤ 90 DAYS",IF(AI79&lt;=180,"DUE ≤ 180 DAYS",IF(AI79&lt;=365,"DUE ≤ 12 MONTHS","CURRENT"))))))))</f>
        <v/>
      </c>
      <c r="AK79" s="60"/>
    </row>
    <row r="80" customFormat="false" ht="20" hidden="false" customHeight="true" outlineLevel="0" collapsed="false">
      <c r="A80" s="61"/>
      <c r="B80" s="62"/>
      <c r="C80" s="63"/>
      <c r="D80" s="64"/>
      <c r="E80" s="65"/>
      <c r="F80" s="66" t="str">
        <f aca="false">IF(A80="","",IF(OR(D80="",E80=""),"",IFERROR(EDATE(IF(ISNUMBER(D80),D80,DATE(VALUE(RIGHT(D80,4)),VALUE(MID(D80,4,2)),VALUE(LEFT(D80,2)))),E80*12),"CHECK INPUT")))</f>
        <v/>
      </c>
      <c r="G80" s="67" t="str">
        <f aca="true">IF(OR(F80="",NOT(ISNUMBER(F80))),"",F80-TODAY())</f>
        <v/>
      </c>
      <c r="H80" s="68" t="str">
        <f aca="false">IF(A80="","",IF(OR(D80="",E80=""),"MISSING DATE",IF(NOT(ISNUMBER(F80)),"CHECK INPUT",IF(G80&lt;0,"EXPIRED",IF(G80&lt;=30,"DUE ≤ 30 DAYS",IF(G80&lt;=90,"DUE ≤ 90 DAYS",IF(G80&lt;=180,"DUE ≤ 180 DAYS","CURRENT")))))))</f>
        <v/>
      </c>
      <c r="I80" s="64"/>
      <c r="J80" s="64"/>
      <c r="K80" s="67" t="str">
        <f aca="true">IF(J80="","",IFERROR(IF(ISNUMBER(J80),J80,DATE(VALUE(RIGHT(J80,4)),VALUE(MID(J80,4,2)),VALUE(LEFT(J80,2))))-TODAY(),"CHECK INPUT"))</f>
        <v/>
      </c>
      <c r="L80" s="68" t="str">
        <f aca="false">IF(A80="","",IF(J80="","MISSING DATE",IF(NOT(ISNUMBER(K80)),"CHECK INPUT",IF(K80&lt;0,"OVERDUE",IF(K80&lt;=30,"DUE ≤ 30 DAYS",IF(K80&lt;=90,"DUE ≤ 90 DAYS","CURRENT"))))))</f>
        <v/>
      </c>
      <c r="M80" s="64"/>
      <c r="N80" s="64"/>
      <c r="O80" s="67" t="str">
        <f aca="true">IF(N80="","",IFERROR(IF(ISNUMBER(N80),N80,DATE(VALUE(RIGHT(N80,4)),VALUE(MID(N80,4,2)),VALUE(LEFT(N80,2))))-TODAY(),"CHECK INPUT"))</f>
        <v/>
      </c>
      <c r="P80" s="68" t="str">
        <f aca="false">IF(A80="","",IF(N80="","MISSING DATE",IF(NOT(ISNUMBER(O80)),"CHECK INPUT",IF(O80&lt;0,"OVERDUE",IF(O80&lt;=30,"DUE ≤ 30 DAYS",IF(O80&lt;=90,"DUE ≤ 90 DAYS",IF(O80&lt;=180,"DUE ≤ 180 DAYS","CURRENT")))))))</f>
        <v/>
      </c>
      <c r="Q80" s="64"/>
      <c r="R80" s="64"/>
      <c r="S80" s="67" t="str">
        <f aca="true">IF(R80="","",IFERROR(IF(ISNUMBER(R80),R80,DATE(VALUE(RIGHT(R80,4)),VALUE(MID(R80,4,2)),VALUE(LEFT(R80,2))))-TODAY(),"CHECK INPUT"))</f>
        <v/>
      </c>
      <c r="T80" s="68" t="str">
        <f aca="false">IF(A80="","",IF(R80="","MISSING DATE",IF(NOT(ISNUMBER(S80)),"CHECK INPUT",IF(S80&lt;0,"OVERDUE",IF(S80&lt;=30,"DUE ≤ 30 DAYS",IF(S80&lt;=90,"DUE ≤ 90 DAYS","CURRENT"))))))</f>
        <v/>
      </c>
      <c r="U80" s="64"/>
      <c r="V80" s="62"/>
      <c r="W80" s="64"/>
      <c r="X80" s="69"/>
      <c r="Y80" s="68" t="str">
        <f aca="false">IF(A80="","",IF(U80="","",IFERROR(TEXT(IF(ISNUMBER(U80),U80,DATE(VALUE(RIGHT(U80,4)),VALUE(MID(U80,4,2)),VALUE(LEFT(U80,2)))),"mmmm yyyy"),"CHECK INPUT")))</f>
        <v/>
      </c>
      <c r="Z80" s="70"/>
      <c r="AA80" s="68" t="str">
        <f aca="true">IF(A80="","",IF(Z80="","MISSING DATE",IFERROR(IF(IF(ISNUMBER(Z80),Z80,DATE(VALUE(RIGHT(TRIM(Z80),4)),VALUE(MID(TRIM(Z80),4,2)),VALUE(LEFT(TRIM(Z80),2))))&gt;TODAY(),"CHECK INPUT",IF(TODAY()&lt;=AB80,"MINOR + MAJOR ACTIVE",IF(TODAY()&lt;=AC80,"MAJOR ACTIVE","OUTSIDE WARRANTY"))),"CHECK INPUT")))</f>
        <v/>
      </c>
      <c r="AB80" s="66" t="str">
        <f aca="false">IF(A80="","",IF(Z80="","",IFERROR(EDATE(IF(ISNUMBER(Z80),Z80,DATE(VALUE(RIGHT(TRIM(Z80),4)),VALUE(MID(TRIM(Z80),4,2)),VALUE(LEFT(TRIM(Z80),2)))),24),"CHECK INPUT")))</f>
        <v/>
      </c>
      <c r="AC80" s="66" t="str">
        <f aca="false">IF(A80="","",IF(Z80="","",IFERROR(EDATE(IF(ISNUMBER(Z80),Z80,DATE(VALUE(RIGHT(TRIM(Z80),4)),VALUE(MID(TRIM(Z80),4,2)),VALUE(LEFT(TRIM(Z80),2)))),72),"CHECK INPUT")))</f>
        <v/>
      </c>
      <c r="AD80" s="71" t="str">
        <f aca="false">IF(A80="","",IF(Z80="","Enter the confirmed OC / completion date",IF(AA80="CHECK INPUT","Check the OC / completion date entered",IF(AA80="MINOR + MAJOR ACTIVE","Arrange or confirm the defects inspection, builder notification and committee review before the two-year deadline",IF(AA80="MAJOR ACTIVE","Continue major-defect monitoring and obtain committee and legal instructions before the six-year deadline",IF(AA80="OUTSIDE WARRANTY","Confirm whether unresolved defects or alternative rights require legal advice",""))))))</f>
        <v/>
      </c>
      <c r="AE80" s="66" t="str">
        <f aca="true">IF(A80="","",IF(OR(Z80="",NOT(ISNUMBER(Z80)),Z80&gt;TODAY(),AA80="OUTSIDE WARRANTY"),"",IF(AA80="MINOR + MAJOR ACTIVE",IF(AG80&gt;365,AB80-365,IF(AG80&gt;180,AB80-180,IF(AG80&gt;90,AB80-90,IF(AG80&gt;30,AB80-30,TODAY())))),IF(AA80="MAJOR ACTIVE",IF(AI80&gt;365,AC80-365,IF(AI80&gt;180,AC80-180,IF(AI80&gt;90,AC80-90,IF(AI80&gt;30,AC80-30,TODAY())))),""))))</f>
        <v/>
      </c>
      <c r="AF80" s="69"/>
      <c r="AG80" s="1" t="str">
        <f aca="true">IF(OR(AB80="",NOT(ISNUMBER(AB80))),"",AB80-TODAY())</f>
        <v/>
      </c>
      <c r="AH80" s="1" t="str">
        <f aca="false">IF(A80="","",IF(Z80="","MISSING DATE",IF(NOT(ISNUMBER(AB80)),"CHECK INPUT",IF(AG80&lt;0,"EXPIRED",IF(AG80&lt;=30,"DUE ≤ 30 DAYS",IF(AG80&lt;=90,"DUE ≤ 90 DAYS",IF(AG80&lt;=180,"DUE ≤ 180 DAYS",IF(AG80&lt;=365,"DUE ≤ 12 MONTHS","CURRENT"))))))))</f>
        <v/>
      </c>
      <c r="AI80" s="1" t="str">
        <f aca="true">IF(OR(AC80="",NOT(ISNUMBER(AC80))),"",AC80-TODAY())</f>
        <v/>
      </c>
      <c r="AJ80" s="1" t="str">
        <f aca="false">IF(A80="","",IF(Z80="","",IF(NOT(ISNUMBER(AC80)),"CHECK INPUT",IF(AI80&lt;0,"EXPIRED",IF(AI80&lt;=30,"DUE ≤ 30 DAYS",IF(AI80&lt;=90,"DUE ≤ 90 DAYS",IF(AI80&lt;=180,"DUE ≤ 180 DAYS",IF(AI80&lt;=365,"DUE ≤ 12 MONTHS","CURRENT"))))))))</f>
        <v/>
      </c>
      <c r="AK80" s="60"/>
    </row>
    <row r="81" customFormat="false" ht="20" hidden="false" customHeight="true" outlineLevel="0" collapsed="false">
      <c r="A81" s="61"/>
      <c r="B81" s="62"/>
      <c r="C81" s="63"/>
      <c r="D81" s="64"/>
      <c r="E81" s="65"/>
      <c r="F81" s="66" t="str">
        <f aca="false">IF(A81="","",IF(OR(D81="",E81=""),"",IFERROR(EDATE(IF(ISNUMBER(D81),D81,DATE(VALUE(RIGHT(D81,4)),VALUE(MID(D81,4,2)),VALUE(LEFT(D81,2)))),E81*12),"CHECK INPUT")))</f>
        <v/>
      </c>
      <c r="G81" s="67" t="str">
        <f aca="true">IF(OR(F81="",NOT(ISNUMBER(F81))),"",F81-TODAY())</f>
        <v/>
      </c>
      <c r="H81" s="68" t="str">
        <f aca="false">IF(A81="","",IF(OR(D81="",E81=""),"MISSING DATE",IF(NOT(ISNUMBER(F81)),"CHECK INPUT",IF(G81&lt;0,"EXPIRED",IF(G81&lt;=30,"DUE ≤ 30 DAYS",IF(G81&lt;=90,"DUE ≤ 90 DAYS",IF(G81&lt;=180,"DUE ≤ 180 DAYS","CURRENT")))))))</f>
        <v/>
      </c>
      <c r="I81" s="64"/>
      <c r="J81" s="64"/>
      <c r="K81" s="67" t="str">
        <f aca="true">IF(J81="","",IFERROR(IF(ISNUMBER(J81),J81,DATE(VALUE(RIGHT(J81,4)),VALUE(MID(J81,4,2)),VALUE(LEFT(J81,2))))-TODAY(),"CHECK INPUT"))</f>
        <v/>
      </c>
      <c r="L81" s="68" t="str">
        <f aca="false">IF(A81="","",IF(J81="","MISSING DATE",IF(NOT(ISNUMBER(K81)),"CHECK INPUT",IF(K81&lt;0,"OVERDUE",IF(K81&lt;=30,"DUE ≤ 30 DAYS",IF(K81&lt;=90,"DUE ≤ 90 DAYS","CURRENT"))))))</f>
        <v/>
      </c>
      <c r="M81" s="64"/>
      <c r="N81" s="64"/>
      <c r="O81" s="67" t="str">
        <f aca="true">IF(N81="","",IFERROR(IF(ISNUMBER(N81),N81,DATE(VALUE(RIGHT(N81,4)),VALUE(MID(N81,4,2)),VALUE(LEFT(N81,2))))-TODAY(),"CHECK INPUT"))</f>
        <v/>
      </c>
      <c r="P81" s="68" t="str">
        <f aca="false">IF(A81="","",IF(N81="","MISSING DATE",IF(NOT(ISNUMBER(O81)),"CHECK INPUT",IF(O81&lt;0,"OVERDUE",IF(O81&lt;=30,"DUE ≤ 30 DAYS",IF(O81&lt;=90,"DUE ≤ 90 DAYS",IF(O81&lt;=180,"DUE ≤ 180 DAYS","CURRENT")))))))</f>
        <v/>
      </c>
      <c r="Q81" s="64"/>
      <c r="R81" s="64"/>
      <c r="S81" s="67" t="str">
        <f aca="true">IF(R81="","",IFERROR(IF(ISNUMBER(R81),R81,DATE(VALUE(RIGHT(R81,4)),VALUE(MID(R81,4,2)),VALUE(LEFT(R81,2))))-TODAY(),"CHECK INPUT"))</f>
        <v/>
      </c>
      <c r="T81" s="68" t="str">
        <f aca="false">IF(A81="","",IF(R81="","MISSING DATE",IF(NOT(ISNUMBER(S81)),"CHECK INPUT",IF(S81&lt;0,"OVERDUE",IF(S81&lt;=30,"DUE ≤ 30 DAYS",IF(S81&lt;=90,"DUE ≤ 90 DAYS","CURRENT"))))))</f>
        <v/>
      </c>
      <c r="U81" s="64"/>
      <c r="V81" s="62"/>
      <c r="W81" s="64"/>
      <c r="X81" s="69"/>
      <c r="Y81" s="68" t="str">
        <f aca="false">IF(A81="","",IF(U81="","",IFERROR(TEXT(IF(ISNUMBER(U81),U81,DATE(VALUE(RIGHT(U81,4)),VALUE(MID(U81,4,2)),VALUE(LEFT(U81,2)))),"mmmm yyyy"),"CHECK INPUT")))</f>
        <v/>
      </c>
      <c r="Z81" s="70"/>
      <c r="AA81" s="68" t="str">
        <f aca="true">IF(A81="","",IF(Z81="","MISSING DATE",IFERROR(IF(IF(ISNUMBER(Z81),Z81,DATE(VALUE(RIGHT(TRIM(Z81),4)),VALUE(MID(TRIM(Z81),4,2)),VALUE(LEFT(TRIM(Z81),2))))&gt;TODAY(),"CHECK INPUT",IF(TODAY()&lt;=AB81,"MINOR + MAJOR ACTIVE",IF(TODAY()&lt;=AC81,"MAJOR ACTIVE","OUTSIDE WARRANTY"))),"CHECK INPUT")))</f>
        <v/>
      </c>
      <c r="AB81" s="66" t="str">
        <f aca="false">IF(A81="","",IF(Z81="","",IFERROR(EDATE(IF(ISNUMBER(Z81),Z81,DATE(VALUE(RIGHT(TRIM(Z81),4)),VALUE(MID(TRIM(Z81),4,2)),VALUE(LEFT(TRIM(Z81),2)))),24),"CHECK INPUT")))</f>
        <v/>
      </c>
      <c r="AC81" s="66" t="str">
        <f aca="false">IF(A81="","",IF(Z81="","",IFERROR(EDATE(IF(ISNUMBER(Z81),Z81,DATE(VALUE(RIGHT(TRIM(Z81),4)),VALUE(MID(TRIM(Z81),4,2)),VALUE(LEFT(TRIM(Z81),2)))),72),"CHECK INPUT")))</f>
        <v/>
      </c>
      <c r="AD81" s="71" t="str">
        <f aca="false">IF(A81="","",IF(Z81="","Enter the confirmed OC / completion date",IF(AA81="CHECK INPUT","Check the OC / completion date entered",IF(AA81="MINOR + MAJOR ACTIVE","Arrange or confirm the defects inspection, builder notification and committee review before the two-year deadline",IF(AA81="MAJOR ACTIVE","Continue major-defect monitoring and obtain committee and legal instructions before the six-year deadline",IF(AA81="OUTSIDE WARRANTY","Confirm whether unresolved defects or alternative rights require legal advice",""))))))</f>
        <v/>
      </c>
      <c r="AE81" s="66" t="str">
        <f aca="true">IF(A81="","",IF(OR(Z81="",NOT(ISNUMBER(Z81)),Z81&gt;TODAY(),AA81="OUTSIDE WARRANTY"),"",IF(AA81="MINOR + MAJOR ACTIVE",IF(AG81&gt;365,AB81-365,IF(AG81&gt;180,AB81-180,IF(AG81&gt;90,AB81-90,IF(AG81&gt;30,AB81-30,TODAY())))),IF(AA81="MAJOR ACTIVE",IF(AI81&gt;365,AC81-365,IF(AI81&gt;180,AC81-180,IF(AI81&gt;90,AC81-90,IF(AI81&gt;30,AC81-30,TODAY())))),""))))</f>
        <v/>
      </c>
      <c r="AF81" s="69"/>
      <c r="AG81" s="1" t="str">
        <f aca="true">IF(OR(AB81="",NOT(ISNUMBER(AB81))),"",AB81-TODAY())</f>
        <v/>
      </c>
      <c r="AH81" s="1" t="str">
        <f aca="false">IF(A81="","",IF(Z81="","MISSING DATE",IF(NOT(ISNUMBER(AB81)),"CHECK INPUT",IF(AG81&lt;0,"EXPIRED",IF(AG81&lt;=30,"DUE ≤ 30 DAYS",IF(AG81&lt;=90,"DUE ≤ 90 DAYS",IF(AG81&lt;=180,"DUE ≤ 180 DAYS",IF(AG81&lt;=365,"DUE ≤ 12 MONTHS","CURRENT"))))))))</f>
        <v/>
      </c>
      <c r="AI81" s="1" t="str">
        <f aca="true">IF(OR(AC81="",NOT(ISNUMBER(AC81))),"",AC81-TODAY())</f>
        <v/>
      </c>
      <c r="AJ81" s="1" t="str">
        <f aca="false">IF(A81="","",IF(Z81="","",IF(NOT(ISNUMBER(AC81)),"CHECK INPUT",IF(AI81&lt;0,"EXPIRED",IF(AI81&lt;=30,"DUE ≤ 30 DAYS",IF(AI81&lt;=90,"DUE ≤ 90 DAYS",IF(AI81&lt;=180,"DUE ≤ 180 DAYS",IF(AI81&lt;=365,"DUE ≤ 12 MONTHS","CURRENT"))))))))</f>
        <v/>
      </c>
      <c r="AK81" s="60"/>
    </row>
    <row r="82" customFormat="false" ht="20" hidden="false" customHeight="true" outlineLevel="0" collapsed="false">
      <c r="A82" s="61"/>
      <c r="B82" s="62"/>
      <c r="C82" s="63"/>
      <c r="D82" s="64"/>
      <c r="E82" s="65"/>
      <c r="F82" s="66" t="str">
        <f aca="false">IF(A82="","",IF(OR(D82="",E82=""),"",IFERROR(EDATE(IF(ISNUMBER(D82),D82,DATE(VALUE(RIGHT(D82,4)),VALUE(MID(D82,4,2)),VALUE(LEFT(D82,2)))),E82*12),"CHECK INPUT")))</f>
        <v/>
      </c>
      <c r="G82" s="67" t="str">
        <f aca="true">IF(OR(F82="",NOT(ISNUMBER(F82))),"",F82-TODAY())</f>
        <v/>
      </c>
      <c r="H82" s="68" t="str">
        <f aca="false">IF(A82="","",IF(OR(D82="",E82=""),"MISSING DATE",IF(NOT(ISNUMBER(F82)),"CHECK INPUT",IF(G82&lt;0,"EXPIRED",IF(G82&lt;=30,"DUE ≤ 30 DAYS",IF(G82&lt;=90,"DUE ≤ 90 DAYS",IF(G82&lt;=180,"DUE ≤ 180 DAYS","CURRENT")))))))</f>
        <v/>
      </c>
      <c r="I82" s="64"/>
      <c r="J82" s="64"/>
      <c r="K82" s="67" t="str">
        <f aca="true">IF(J82="","",IFERROR(IF(ISNUMBER(J82),J82,DATE(VALUE(RIGHT(J82,4)),VALUE(MID(J82,4,2)),VALUE(LEFT(J82,2))))-TODAY(),"CHECK INPUT"))</f>
        <v/>
      </c>
      <c r="L82" s="68" t="str">
        <f aca="false">IF(A82="","",IF(J82="","MISSING DATE",IF(NOT(ISNUMBER(K82)),"CHECK INPUT",IF(K82&lt;0,"OVERDUE",IF(K82&lt;=30,"DUE ≤ 30 DAYS",IF(K82&lt;=90,"DUE ≤ 90 DAYS","CURRENT"))))))</f>
        <v/>
      </c>
      <c r="M82" s="64"/>
      <c r="N82" s="64"/>
      <c r="O82" s="67" t="str">
        <f aca="true">IF(N82="","",IFERROR(IF(ISNUMBER(N82),N82,DATE(VALUE(RIGHT(N82,4)),VALUE(MID(N82,4,2)),VALUE(LEFT(N82,2))))-TODAY(),"CHECK INPUT"))</f>
        <v/>
      </c>
      <c r="P82" s="68" t="str">
        <f aca="false">IF(A82="","",IF(N82="","MISSING DATE",IF(NOT(ISNUMBER(O82)),"CHECK INPUT",IF(O82&lt;0,"OVERDUE",IF(O82&lt;=30,"DUE ≤ 30 DAYS",IF(O82&lt;=90,"DUE ≤ 90 DAYS",IF(O82&lt;=180,"DUE ≤ 180 DAYS","CURRENT")))))))</f>
        <v/>
      </c>
      <c r="Q82" s="64"/>
      <c r="R82" s="64"/>
      <c r="S82" s="67" t="str">
        <f aca="true">IF(R82="","",IFERROR(IF(ISNUMBER(R82),R82,DATE(VALUE(RIGHT(R82,4)),VALUE(MID(R82,4,2)),VALUE(LEFT(R82,2))))-TODAY(),"CHECK INPUT"))</f>
        <v/>
      </c>
      <c r="T82" s="68" t="str">
        <f aca="false">IF(A82="","",IF(R82="","MISSING DATE",IF(NOT(ISNUMBER(S82)),"CHECK INPUT",IF(S82&lt;0,"OVERDUE",IF(S82&lt;=30,"DUE ≤ 30 DAYS",IF(S82&lt;=90,"DUE ≤ 90 DAYS","CURRENT"))))))</f>
        <v/>
      </c>
      <c r="U82" s="64"/>
      <c r="V82" s="62"/>
      <c r="W82" s="64"/>
      <c r="X82" s="69"/>
      <c r="Y82" s="68" t="str">
        <f aca="false">IF(A82="","",IF(U82="","",IFERROR(TEXT(IF(ISNUMBER(U82),U82,DATE(VALUE(RIGHT(U82,4)),VALUE(MID(U82,4,2)),VALUE(LEFT(U82,2)))),"mmmm yyyy"),"CHECK INPUT")))</f>
        <v/>
      </c>
      <c r="Z82" s="70"/>
      <c r="AA82" s="68" t="str">
        <f aca="true">IF(A82="","",IF(Z82="","MISSING DATE",IFERROR(IF(IF(ISNUMBER(Z82),Z82,DATE(VALUE(RIGHT(TRIM(Z82),4)),VALUE(MID(TRIM(Z82),4,2)),VALUE(LEFT(TRIM(Z82),2))))&gt;TODAY(),"CHECK INPUT",IF(TODAY()&lt;=AB82,"MINOR + MAJOR ACTIVE",IF(TODAY()&lt;=AC82,"MAJOR ACTIVE","OUTSIDE WARRANTY"))),"CHECK INPUT")))</f>
        <v/>
      </c>
      <c r="AB82" s="66" t="str">
        <f aca="false">IF(A82="","",IF(Z82="","",IFERROR(EDATE(IF(ISNUMBER(Z82),Z82,DATE(VALUE(RIGHT(TRIM(Z82),4)),VALUE(MID(TRIM(Z82),4,2)),VALUE(LEFT(TRIM(Z82),2)))),24),"CHECK INPUT")))</f>
        <v/>
      </c>
      <c r="AC82" s="66" t="str">
        <f aca="false">IF(A82="","",IF(Z82="","",IFERROR(EDATE(IF(ISNUMBER(Z82),Z82,DATE(VALUE(RIGHT(TRIM(Z82),4)),VALUE(MID(TRIM(Z82),4,2)),VALUE(LEFT(TRIM(Z82),2)))),72),"CHECK INPUT")))</f>
        <v/>
      </c>
      <c r="AD82" s="71" t="str">
        <f aca="false">IF(A82="","",IF(Z82="","Enter the confirmed OC / completion date",IF(AA82="CHECK INPUT","Check the OC / completion date entered",IF(AA82="MINOR + MAJOR ACTIVE","Arrange or confirm the defects inspection, builder notification and committee review before the two-year deadline",IF(AA82="MAJOR ACTIVE","Continue major-defect monitoring and obtain committee and legal instructions before the six-year deadline",IF(AA82="OUTSIDE WARRANTY","Confirm whether unresolved defects or alternative rights require legal advice",""))))))</f>
        <v/>
      </c>
      <c r="AE82" s="66" t="str">
        <f aca="true">IF(A82="","",IF(OR(Z82="",NOT(ISNUMBER(Z82)),Z82&gt;TODAY(),AA82="OUTSIDE WARRANTY"),"",IF(AA82="MINOR + MAJOR ACTIVE",IF(AG82&gt;365,AB82-365,IF(AG82&gt;180,AB82-180,IF(AG82&gt;90,AB82-90,IF(AG82&gt;30,AB82-30,TODAY())))),IF(AA82="MAJOR ACTIVE",IF(AI82&gt;365,AC82-365,IF(AI82&gt;180,AC82-180,IF(AI82&gt;90,AC82-90,IF(AI82&gt;30,AC82-30,TODAY())))),""))))</f>
        <v/>
      </c>
      <c r="AF82" s="69"/>
      <c r="AG82" s="1" t="str">
        <f aca="true">IF(OR(AB82="",NOT(ISNUMBER(AB82))),"",AB82-TODAY())</f>
        <v/>
      </c>
      <c r="AH82" s="1" t="str">
        <f aca="false">IF(A82="","",IF(Z82="","MISSING DATE",IF(NOT(ISNUMBER(AB82)),"CHECK INPUT",IF(AG82&lt;0,"EXPIRED",IF(AG82&lt;=30,"DUE ≤ 30 DAYS",IF(AG82&lt;=90,"DUE ≤ 90 DAYS",IF(AG82&lt;=180,"DUE ≤ 180 DAYS",IF(AG82&lt;=365,"DUE ≤ 12 MONTHS","CURRENT"))))))))</f>
        <v/>
      </c>
      <c r="AI82" s="1" t="str">
        <f aca="true">IF(OR(AC82="",NOT(ISNUMBER(AC82))),"",AC82-TODAY())</f>
        <v/>
      </c>
      <c r="AJ82" s="1" t="str">
        <f aca="false">IF(A82="","",IF(Z82="","",IF(NOT(ISNUMBER(AC82)),"CHECK INPUT",IF(AI82&lt;0,"EXPIRED",IF(AI82&lt;=30,"DUE ≤ 30 DAYS",IF(AI82&lt;=90,"DUE ≤ 90 DAYS",IF(AI82&lt;=180,"DUE ≤ 180 DAYS",IF(AI82&lt;=365,"DUE ≤ 12 MONTHS","CURRENT"))))))))</f>
        <v/>
      </c>
      <c r="AK82" s="60"/>
    </row>
    <row r="83" customFormat="false" ht="20" hidden="false" customHeight="true" outlineLevel="0" collapsed="false">
      <c r="A83" s="61"/>
      <c r="B83" s="62"/>
      <c r="C83" s="63"/>
      <c r="D83" s="64"/>
      <c r="E83" s="65"/>
      <c r="F83" s="66" t="str">
        <f aca="false">IF(A83="","",IF(OR(D83="",E83=""),"",IFERROR(EDATE(IF(ISNUMBER(D83),D83,DATE(VALUE(RIGHT(D83,4)),VALUE(MID(D83,4,2)),VALUE(LEFT(D83,2)))),E83*12),"CHECK INPUT")))</f>
        <v/>
      </c>
      <c r="G83" s="67" t="str">
        <f aca="true">IF(OR(F83="",NOT(ISNUMBER(F83))),"",F83-TODAY())</f>
        <v/>
      </c>
      <c r="H83" s="68" t="str">
        <f aca="false">IF(A83="","",IF(OR(D83="",E83=""),"MISSING DATE",IF(NOT(ISNUMBER(F83)),"CHECK INPUT",IF(G83&lt;0,"EXPIRED",IF(G83&lt;=30,"DUE ≤ 30 DAYS",IF(G83&lt;=90,"DUE ≤ 90 DAYS",IF(G83&lt;=180,"DUE ≤ 180 DAYS","CURRENT")))))))</f>
        <v/>
      </c>
      <c r="I83" s="64"/>
      <c r="J83" s="64"/>
      <c r="K83" s="67" t="str">
        <f aca="true">IF(J83="","",IFERROR(IF(ISNUMBER(J83),J83,DATE(VALUE(RIGHT(J83,4)),VALUE(MID(J83,4,2)),VALUE(LEFT(J83,2))))-TODAY(),"CHECK INPUT"))</f>
        <v/>
      </c>
      <c r="L83" s="68" t="str">
        <f aca="false">IF(A83="","",IF(J83="","MISSING DATE",IF(NOT(ISNUMBER(K83)),"CHECK INPUT",IF(K83&lt;0,"OVERDUE",IF(K83&lt;=30,"DUE ≤ 30 DAYS",IF(K83&lt;=90,"DUE ≤ 90 DAYS","CURRENT"))))))</f>
        <v/>
      </c>
      <c r="M83" s="64"/>
      <c r="N83" s="64"/>
      <c r="O83" s="67" t="str">
        <f aca="true">IF(N83="","",IFERROR(IF(ISNUMBER(N83),N83,DATE(VALUE(RIGHT(N83,4)),VALUE(MID(N83,4,2)),VALUE(LEFT(N83,2))))-TODAY(),"CHECK INPUT"))</f>
        <v/>
      </c>
      <c r="P83" s="68" t="str">
        <f aca="false">IF(A83="","",IF(N83="","MISSING DATE",IF(NOT(ISNUMBER(O83)),"CHECK INPUT",IF(O83&lt;0,"OVERDUE",IF(O83&lt;=30,"DUE ≤ 30 DAYS",IF(O83&lt;=90,"DUE ≤ 90 DAYS",IF(O83&lt;=180,"DUE ≤ 180 DAYS","CURRENT")))))))</f>
        <v/>
      </c>
      <c r="Q83" s="64"/>
      <c r="R83" s="64"/>
      <c r="S83" s="67" t="str">
        <f aca="true">IF(R83="","",IFERROR(IF(ISNUMBER(R83),R83,DATE(VALUE(RIGHT(R83,4)),VALUE(MID(R83,4,2)),VALUE(LEFT(R83,2))))-TODAY(),"CHECK INPUT"))</f>
        <v/>
      </c>
      <c r="T83" s="68" t="str">
        <f aca="false">IF(A83="","",IF(R83="","MISSING DATE",IF(NOT(ISNUMBER(S83)),"CHECK INPUT",IF(S83&lt;0,"OVERDUE",IF(S83&lt;=30,"DUE ≤ 30 DAYS",IF(S83&lt;=90,"DUE ≤ 90 DAYS","CURRENT"))))))</f>
        <v/>
      </c>
      <c r="U83" s="64"/>
      <c r="V83" s="62"/>
      <c r="W83" s="64"/>
      <c r="X83" s="69"/>
      <c r="Y83" s="68" t="str">
        <f aca="false">IF(A83="","",IF(U83="","",IFERROR(TEXT(IF(ISNUMBER(U83),U83,DATE(VALUE(RIGHT(U83,4)),VALUE(MID(U83,4,2)),VALUE(LEFT(U83,2)))),"mmmm yyyy"),"CHECK INPUT")))</f>
        <v/>
      </c>
      <c r="Z83" s="70"/>
      <c r="AA83" s="68" t="str">
        <f aca="true">IF(A83="","",IF(Z83="","MISSING DATE",IFERROR(IF(IF(ISNUMBER(Z83),Z83,DATE(VALUE(RIGHT(TRIM(Z83),4)),VALUE(MID(TRIM(Z83),4,2)),VALUE(LEFT(TRIM(Z83),2))))&gt;TODAY(),"CHECK INPUT",IF(TODAY()&lt;=AB83,"MINOR + MAJOR ACTIVE",IF(TODAY()&lt;=AC83,"MAJOR ACTIVE","OUTSIDE WARRANTY"))),"CHECK INPUT")))</f>
        <v/>
      </c>
      <c r="AB83" s="66" t="str">
        <f aca="false">IF(A83="","",IF(Z83="","",IFERROR(EDATE(IF(ISNUMBER(Z83),Z83,DATE(VALUE(RIGHT(TRIM(Z83),4)),VALUE(MID(TRIM(Z83),4,2)),VALUE(LEFT(TRIM(Z83),2)))),24),"CHECK INPUT")))</f>
        <v/>
      </c>
      <c r="AC83" s="66" t="str">
        <f aca="false">IF(A83="","",IF(Z83="","",IFERROR(EDATE(IF(ISNUMBER(Z83),Z83,DATE(VALUE(RIGHT(TRIM(Z83),4)),VALUE(MID(TRIM(Z83),4,2)),VALUE(LEFT(TRIM(Z83),2)))),72),"CHECK INPUT")))</f>
        <v/>
      </c>
      <c r="AD83" s="71" t="str">
        <f aca="false">IF(A83="","",IF(Z83="","Enter the confirmed OC / completion date",IF(AA83="CHECK INPUT","Check the OC / completion date entered",IF(AA83="MINOR + MAJOR ACTIVE","Arrange or confirm the defects inspection, builder notification and committee review before the two-year deadline",IF(AA83="MAJOR ACTIVE","Continue major-defect monitoring and obtain committee and legal instructions before the six-year deadline",IF(AA83="OUTSIDE WARRANTY","Confirm whether unresolved defects or alternative rights require legal advice",""))))))</f>
        <v/>
      </c>
      <c r="AE83" s="66" t="str">
        <f aca="true">IF(A83="","",IF(OR(Z83="",NOT(ISNUMBER(Z83)),Z83&gt;TODAY(),AA83="OUTSIDE WARRANTY"),"",IF(AA83="MINOR + MAJOR ACTIVE",IF(AG83&gt;365,AB83-365,IF(AG83&gt;180,AB83-180,IF(AG83&gt;90,AB83-90,IF(AG83&gt;30,AB83-30,TODAY())))),IF(AA83="MAJOR ACTIVE",IF(AI83&gt;365,AC83-365,IF(AI83&gt;180,AC83-180,IF(AI83&gt;90,AC83-90,IF(AI83&gt;30,AC83-30,TODAY())))),""))))</f>
        <v/>
      </c>
      <c r="AF83" s="69"/>
      <c r="AG83" s="1" t="str">
        <f aca="true">IF(OR(AB83="",NOT(ISNUMBER(AB83))),"",AB83-TODAY())</f>
        <v/>
      </c>
      <c r="AH83" s="1" t="str">
        <f aca="false">IF(A83="","",IF(Z83="","MISSING DATE",IF(NOT(ISNUMBER(AB83)),"CHECK INPUT",IF(AG83&lt;0,"EXPIRED",IF(AG83&lt;=30,"DUE ≤ 30 DAYS",IF(AG83&lt;=90,"DUE ≤ 90 DAYS",IF(AG83&lt;=180,"DUE ≤ 180 DAYS",IF(AG83&lt;=365,"DUE ≤ 12 MONTHS","CURRENT"))))))))</f>
        <v/>
      </c>
      <c r="AI83" s="1" t="str">
        <f aca="true">IF(OR(AC83="",NOT(ISNUMBER(AC83))),"",AC83-TODAY())</f>
        <v/>
      </c>
      <c r="AJ83" s="1" t="str">
        <f aca="false">IF(A83="","",IF(Z83="","",IF(NOT(ISNUMBER(AC83)),"CHECK INPUT",IF(AI83&lt;0,"EXPIRED",IF(AI83&lt;=30,"DUE ≤ 30 DAYS",IF(AI83&lt;=90,"DUE ≤ 90 DAYS",IF(AI83&lt;=180,"DUE ≤ 180 DAYS",IF(AI83&lt;=365,"DUE ≤ 12 MONTHS","CURRENT"))))))))</f>
        <v/>
      </c>
      <c r="AK83" s="60"/>
    </row>
    <row r="84" customFormat="false" ht="20" hidden="false" customHeight="true" outlineLevel="0" collapsed="false">
      <c r="A84" s="61"/>
      <c r="B84" s="62"/>
      <c r="C84" s="63"/>
      <c r="D84" s="64"/>
      <c r="E84" s="65"/>
      <c r="F84" s="66" t="str">
        <f aca="false">IF(A84="","",IF(OR(D84="",E84=""),"",IFERROR(EDATE(IF(ISNUMBER(D84),D84,DATE(VALUE(RIGHT(D84,4)),VALUE(MID(D84,4,2)),VALUE(LEFT(D84,2)))),E84*12),"CHECK INPUT")))</f>
        <v/>
      </c>
      <c r="G84" s="67" t="str">
        <f aca="true">IF(OR(F84="",NOT(ISNUMBER(F84))),"",F84-TODAY())</f>
        <v/>
      </c>
      <c r="H84" s="68" t="str">
        <f aca="false">IF(A84="","",IF(OR(D84="",E84=""),"MISSING DATE",IF(NOT(ISNUMBER(F84)),"CHECK INPUT",IF(G84&lt;0,"EXPIRED",IF(G84&lt;=30,"DUE ≤ 30 DAYS",IF(G84&lt;=90,"DUE ≤ 90 DAYS",IF(G84&lt;=180,"DUE ≤ 180 DAYS","CURRENT")))))))</f>
        <v/>
      </c>
      <c r="I84" s="64"/>
      <c r="J84" s="64"/>
      <c r="K84" s="67" t="str">
        <f aca="true">IF(J84="","",IFERROR(IF(ISNUMBER(J84),J84,DATE(VALUE(RIGHT(J84,4)),VALUE(MID(J84,4,2)),VALUE(LEFT(J84,2))))-TODAY(),"CHECK INPUT"))</f>
        <v/>
      </c>
      <c r="L84" s="68" t="str">
        <f aca="false">IF(A84="","",IF(J84="","MISSING DATE",IF(NOT(ISNUMBER(K84)),"CHECK INPUT",IF(K84&lt;0,"OVERDUE",IF(K84&lt;=30,"DUE ≤ 30 DAYS",IF(K84&lt;=90,"DUE ≤ 90 DAYS","CURRENT"))))))</f>
        <v/>
      </c>
      <c r="M84" s="64"/>
      <c r="N84" s="64"/>
      <c r="O84" s="67" t="str">
        <f aca="true">IF(N84="","",IFERROR(IF(ISNUMBER(N84),N84,DATE(VALUE(RIGHT(N84,4)),VALUE(MID(N84,4,2)),VALUE(LEFT(N84,2))))-TODAY(),"CHECK INPUT"))</f>
        <v/>
      </c>
      <c r="P84" s="68" t="str">
        <f aca="false">IF(A84="","",IF(N84="","MISSING DATE",IF(NOT(ISNUMBER(O84)),"CHECK INPUT",IF(O84&lt;0,"OVERDUE",IF(O84&lt;=30,"DUE ≤ 30 DAYS",IF(O84&lt;=90,"DUE ≤ 90 DAYS",IF(O84&lt;=180,"DUE ≤ 180 DAYS","CURRENT")))))))</f>
        <v/>
      </c>
      <c r="Q84" s="64"/>
      <c r="R84" s="64"/>
      <c r="S84" s="67" t="str">
        <f aca="true">IF(R84="","",IFERROR(IF(ISNUMBER(R84),R84,DATE(VALUE(RIGHT(R84,4)),VALUE(MID(R84,4,2)),VALUE(LEFT(R84,2))))-TODAY(),"CHECK INPUT"))</f>
        <v/>
      </c>
      <c r="T84" s="68" t="str">
        <f aca="false">IF(A84="","",IF(R84="","MISSING DATE",IF(NOT(ISNUMBER(S84)),"CHECK INPUT",IF(S84&lt;0,"OVERDUE",IF(S84&lt;=30,"DUE ≤ 30 DAYS",IF(S84&lt;=90,"DUE ≤ 90 DAYS","CURRENT"))))))</f>
        <v/>
      </c>
      <c r="U84" s="64"/>
      <c r="V84" s="62"/>
      <c r="W84" s="64"/>
      <c r="X84" s="69"/>
      <c r="Y84" s="68" t="str">
        <f aca="false">IF(A84="","",IF(U84="","",IFERROR(TEXT(IF(ISNUMBER(U84),U84,DATE(VALUE(RIGHT(U84,4)),VALUE(MID(U84,4,2)),VALUE(LEFT(U84,2)))),"mmmm yyyy"),"CHECK INPUT")))</f>
        <v/>
      </c>
      <c r="Z84" s="70"/>
      <c r="AA84" s="68" t="str">
        <f aca="true">IF(A84="","",IF(Z84="","MISSING DATE",IFERROR(IF(IF(ISNUMBER(Z84),Z84,DATE(VALUE(RIGHT(TRIM(Z84),4)),VALUE(MID(TRIM(Z84),4,2)),VALUE(LEFT(TRIM(Z84),2))))&gt;TODAY(),"CHECK INPUT",IF(TODAY()&lt;=AB84,"MINOR + MAJOR ACTIVE",IF(TODAY()&lt;=AC84,"MAJOR ACTIVE","OUTSIDE WARRANTY"))),"CHECK INPUT")))</f>
        <v/>
      </c>
      <c r="AB84" s="66" t="str">
        <f aca="false">IF(A84="","",IF(Z84="","",IFERROR(EDATE(IF(ISNUMBER(Z84),Z84,DATE(VALUE(RIGHT(TRIM(Z84),4)),VALUE(MID(TRIM(Z84),4,2)),VALUE(LEFT(TRIM(Z84),2)))),24),"CHECK INPUT")))</f>
        <v/>
      </c>
      <c r="AC84" s="66" t="str">
        <f aca="false">IF(A84="","",IF(Z84="","",IFERROR(EDATE(IF(ISNUMBER(Z84),Z84,DATE(VALUE(RIGHT(TRIM(Z84),4)),VALUE(MID(TRIM(Z84),4,2)),VALUE(LEFT(TRIM(Z84),2)))),72),"CHECK INPUT")))</f>
        <v/>
      </c>
      <c r="AD84" s="71" t="str">
        <f aca="false">IF(A84="","",IF(Z84="","Enter the confirmed OC / completion date",IF(AA84="CHECK INPUT","Check the OC / completion date entered",IF(AA84="MINOR + MAJOR ACTIVE","Arrange or confirm the defects inspection, builder notification and committee review before the two-year deadline",IF(AA84="MAJOR ACTIVE","Continue major-defect monitoring and obtain committee and legal instructions before the six-year deadline",IF(AA84="OUTSIDE WARRANTY","Confirm whether unresolved defects or alternative rights require legal advice",""))))))</f>
        <v/>
      </c>
      <c r="AE84" s="66" t="str">
        <f aca="true">IF(A84="","",IF(OR(Z84="",NOT(ISNUMBER(Z84)),Z84&gt;TODAY(),AA84="OUTSIDE WARRANTY"),"",IF(AA84="MINOR + MAJOR ACTIVE",IF(AG84&gt;365,AB84-365,IF(AG84&gt;180,AB84-180,IF(AG84&gt;90,AB84-90,IF(AG84&gt;30,AB84-30,TODAY())))),IF(AA84="MAJOR ACTIVE",IF(AI84&gt;365,AC84-365,IF(AI84&gt;180,AC84-180,IF(AI84&gt;90,AC84-90,IF(AI84&gt;30,AC84-30,TODAY())))),""))))</f>
        <v/>
      </c>
      <c r="AF84" s="69"/>
      <c r="AG84" s="1" t="str">
        <f aca="true">IF(OR(AB84="",NOT(ISNUMBER(AB84))),"",AB84-TODAY())</f>
        <v/>
      </c>
      <c r="AH84" s="1" t="str">
        <f aca="false">IF(A84="","",IF(Z84="","MISSING DATE",IF(NOT(ISNUMBER(AB84)),"CHECK INPUT",IF(AG84&lt;0,"EXPIRED",IF(AG84&lt;=30,"DUE ≤ 30 DAYS",IF(AG84&lt;=90,"DUE ≤ 90 DAYS",IF(AG84&lt;=180,"DUE ≤ 180 DAYS",IF(AG84&lt;=365,"DUE ≤ 12 MONTHS","CURRENT"))))))))</f>
        <v/>
      </c>
      <c r="AI84" s="1" t="str">
        <f aca="true">IF(OR(AC84="",NOT(ISNUMBER(AC84))),"",AC84-TODAY())</f>
        <v/>
      </c>
      <c r="AJ84" s="1" t="str">
        <f aca="false">IF(A84="","",IF(Z84="","",IF(NOT(ISNUMBER(AC84)),"CHECK INPUT",IF(AI84&lt;0,"EXPIRED",IF(AI84&lt;=30,"DUE ≤ 30 DAYS",IF(AI84&lt;=90,"DUE ≤ 90 DAYS",IF(AI84&lt;=180,"DUE ≤ 180 DAYS",IF(AI84&lt;=365,"DUE ≤ 12 MONTHS","CURRENT"))))))))</f>
        <v/>
      </c>
      <c r="AK84" s="60"/>
    </row>
    <row r="85" customFormat="false" ht="20" hidden="false" customHeight="true" outlineLevel="0" collapsed="false">
      <c r="A85" s="61"/>
      <c r="B85" s="62"/>
      <c r="C85" s="63"/>
      <c r="D85" s="64"/>
      <c r="E85" s="65"/>
      <c r="F85" s="66" t="str">
        <f aca="false">IF(A85="","",IF(OR(D85="",E85=""),"",IFERROR(EDATE(IF(ISNUMBER(D85),D85,DATE(VALUE(RIGHT(D85,4)),VALUE(MID(D85,4,2)),VALUE(LEFT(D85,2)))),E85*12),"CHECK INPUT")))</f>
        <v/>
      </c>
      <c r="G85" s="67" t="str">
        <f aca="true">IF(OR(F85="",NOT(ISNUMBER(F85))),"",F85-TODAY())</f>
        <v/>
      </c>
      <c r="H85" s="68" t="str">
        <f aca="false">IF(A85="","",IF(OR(D85="",E85=""),"MISSING DATE",IF(NOT(ISNUMBER(F85)),"CHECK INPUT",IF(G85&lt;0,"EXPIRED",IF(G85&lt;=30,"DUE ≤ 30 DAYS",IF(G85&lt;=90,"DUE ≤ 90 DAYS",IF(G85&lt;=180,"DUE ≤ 180 DAYS","CURRENT")))))))</f>
        <v/>
      </c>
      <c r="I85" s="64"/>
      <c r="J85" s="64"/>
      <c r="K85" s="67" t="str">
        <f aca="true">IF(J85="","",IFERROR(IF(ISNUMBER(J85),J85,DATE(VALUE(RIGHT(J85,4)),VALUE(MID(J85,4,2)),VALUE(LEFT(J85,2))))-TODAY(),"CHECK INPUT"))</f>
        <v/>
      </c>
      <c r="L85" s="68" t="str">
        <f aca="false">IF(A85="","",IF(J85="","MISSING DATE",IF(NOT(ISNUMBER(K85)),"CHECK INPUT",IF(K85&lt;0,"OVERDUE",IF(K85&lt;=30,"DUE ≤ 30 DAYS",IF(K85&lt;=90,"DUE ≤ 90 DAYS","CURRENT"))))))</f>
        <v/>
      </c>
      <c r="M85" s="64"/>
      <c r="N85" s="64"/>
      <c r="O85" s="67" t="str">
        <f aca="true">IF(N85="","",IFERROR(IF(ISNUMBER(N85),N85,DATE(VALUE(RIGHT(N85,4)),VALUE(MID(N85,4,2)),VALUE(LEFT(N85,2))))-TODAY(),"CHECK INPUT"))</f>
        <v/>
      </c>
      <c r="P85" s="68" t="str">
        <f aca="false">IF(A85="","",IF(N85="","MISSING DATE",IF(NOT(ISNUMBER(O85)),"CHECK INPUT",IF(O85&lt;0,"OVERDUE",IF(O85&lt;=30,"DUE ≤ 30 DAYS",IF(O85&lt;=90,"DUE ≤ 90 DAYS",IF(O85&lt;=180,"DUE ≤ 180 DAYS","CURRENT")))))))</f>
        <v/>
      </c>
      <c r="Q85" s="64"/>
      <c r="R85" s="64"/>
      <c r="S85" s="67" t="str">
        <f aca="true">IF(R85="","",IFERROR(IF(ISNUMBER(R85),R85,DATE(VALUE(RIGHT(R85,4)),VALUE(MID(R85,4,2)),VALUE(LEFT(R85,2))))-TODAY(),"CHECK INPUT"))</f>
        <v/>
      </c>
      <c r="T85" s="68" t="str">
        <f aca="false">IF(A85="","",IF(R85="","MISSING DATE",IF(NOT(ISNUMBER(S85)),"CHECK INPUT",IF(S85&lt;0,"OVERDUE",IF(S85&lt;=30,"DUE ≤ 30 DAYS",IF(S85&lt;=90,"DUE ≤ 90 DAYS","CURRENT"))))))</f>
        <v/>
      </c>
      <c r="U85" s="64"/>
      <c r="V85" s="62"/>
      <c r="W85" s="64"/>
      <c r="X85" s="69"/>
      <c r="Y85" s="68" t="str">
        <f aca="false">IF(A85="","",IF(U85="","",IFERROR(TEXT(IF(ISNUMBER(U85),U85,DATE(VALUE(RIGHT(U85,4)),VALUE(MID(U85,4,2)),VALUE(LEFT(U85,2)))),"mmmm yyyy"),"CHECK INPUT")))</f>
        <v/>
      </c>
      <c r="Z85" s="70"/>
      <c r="AA85" s="68" t="str">
        <f aca="true">IF(A85="","",IF(Z85="","MISSING DATE",IFERROR(IF(IF(ISNUMBER(Z85),Z85,DATE(VALUE(RIGHT(TRIM(Z85),4)),VALUE(MID(TRIM(Z85),4,2)),VALUE(LEFT(TRIM(Z85),2))))&gt;TODAY(),"CHECK INPUT",IF(TODAY()&lt;=AB85,"MINOR + MAJOR ACTIVE",IF(TODAY()&lt;=AC85,"MAJOR ACTIVE","OUTSIDE WARRANTY"))),"CHECK INPUT")))</f>
        <v/>
      </c>
      <c r="AB85" s="66" t="str">
        <f aca="false">IF(A85="","",IF(Z85="","",IFERROR(EDATE(IF(ISNUMBER(Z85),Z85,DATE(VALUE(RIGHT(TRIM(Z85),4)),VALUE(MID(TRIM(Z85),4,2)),VALUE(LEFT(TRIM(Z85),2)))),24),"CHECK INPUT")))</f>
        <v/>
      </c>
      <c r="AC85" s="66" t="str">
        <f aca="false">IF(A85="","",IF(Z85="","",IFERROR(EDATE(IF(ISNUMBER(Z85),Z85,DATE(VALUE(RIGHT(TRIM(Z85),4)),VALUE(MID(TRIM(Z85),4,2)),VALUE(LEFT(TRIM(Z85),2)))),72),"CHECK INPUT")))</f>
        <v/>
      </c>
      <c r="AD85" s="71" t="str">
        <f aca="false">IF(A85="","",IF(Z85="","Enter the confirmed OC / completion date",IF(AA85="CHECK INPUT","Check the OC / completion date entered",IF(AA85="MINOR + MAJOR ACTIVE","Arrange or confirm the defects inspection, builder notification and committee review before the two-year deadline",IF(AA85="MAJOR ACTIVE","Continue major-defect monitoring and obtain committee and legal instructions before the six-year deadline",IF(AA85="OUTSIDE WARRANTY","Confirm whether unresolved defects or alternative rights require legal advice",""))))))</f>
        <v/>
      </c>
      <c r="AE85" s="66" t="str">
        <f aca="true">IF(A85="","",IF(OR(Z85="",NOT(ISNUMBER(Z85)),Z85&gt;TODAY(),AA85="OUTSIDE WARRANTY"),"",IF(AA85="MINOR + MAJOR ACTIVE",IF(AG85&gt;365,AB85-365,IF(AG85&gt;180,AB85-180,IF(AG85&gt;90,AB85-90,IF(AG85&gt;30,AB85-30,TODAY())))),IF(AA85="MAJOR ACTIVE",IF(AI85&gt;365,AC85-365,IF(AI85&gt;180,AC85-180,IF(AI85&gt;90,AC85-90,IF(AI85&gt;30,AC85-30,TODAY())))),""))))</f>
        <v/>
      </c>
      <c r="AF85" s="69"/>
      <c r="AG85" s="1" t="str">
        <f aca="true">IF(OR(AB85="",NOT(ISNUMBER(AB85))),"",AB85-TODAY())</f>
        <v/>
      </c>
      <c r="AH85" s="1" t="str">
        <f aca="false">IF(A85="","",IF(Z85="","MISSING DATE",IF(NOT(ISNUMBER(AB85)),"CHECK INPUT",IF(AG85&lt;0,"EXPIRED",IF(AG85&lt;=30,"DUE ≤ 30 DAYS",IF(AG85&lt;=90,"DUE ≤ 90 DAYS",IF(AG85&lt;=180,"DUE ≤ 180 DAYS",IF(AG85&lt;=365,"DUE ≤ 12 MONTHS","CURRENT"))))))))</f>
        <v/>
      </c>
      <c r="AI85" s="1" t="str">
        <f aca="true">IF(OR(AC85="",NOT(ISNUMBER(AC85))),"",AC85-TODAY())</f>
        <v/>
      </c>
      <c r="AJ85" s="1" t="str">
        <f aca="false">IF(A85="","",IF(Z85="","",IF(NOT(ISNUMBER(AC85)),"CHECK INPUT",IF(AI85&lt;0,"EXPIRED",IF(AI85&lt;=30,"DUE ≤ 30 DAYS",IF(AI85&lt;=90,"DUE ≤ 90 DAYS",IF(AI85&lt;=180,"DUE ≤ 180 DAYS",IF(AI85&lt;=365,"DUE ≤ 12 MONTHS","CURRENT"))))))))</f>
        <v/>
      </c>
      <c r="AK85" s="60"/>
    </row>
    <row r="86" customFormat="false" ht="20" hidden="false" customHeight="true" outlineLevel="0" collapsed="false">
      <c r="A86" s="61"/>
      <c r="B86" s="62"/>
      <c r="C86" s="63"/>
      <c r="D86" s="64"/>
      <c r="E86" s="65"/>
      <c r="F86" s="66" t="str">
        <f aca="false">IF(A86="","",IF(OR(D86="",E86=""),"",IFERROR(EDATE(IF(ISNUMBER(D86),D86,DATE(VALUE(RIGHT(D86,4)),VALUE(MID(D86,4,2)),VALUE(LEFT(D86,2)))),E86*12),"CHECK INPUT")))</f>
        <v/>
      </c>
      <c r="G86" s="67" t="str">
        <f aca="true">IF(OR(F86="",NOT(ISNUMBER(F86))),"",F86-TODAY())</f>
        <v/>
      </c>
      <c r="H86" s="68" t="str">
        <f aca="false">IF(A86="","",IF(OR(D86="",E86=""),"MISSING DATE",IF(NOT(ISNUMBER(F86)),"CHECK INPUT",IF(G86&lt;0,"EXPIRED",IF(G86&lt;=30,"DUE ≤ 30 DAYS",IF(G86&lt;=90,"DUE ≤ 90 DAYS",IF(G86&lt;=180,"DUE ≤ 180 DAYS","CURRENT")))))))</f>
        <v/>
      </c>
      <c r="I86" s="64"/>
      <c r="J86" s="64"/>
      <c r="K86" s="67" t="str">
        <f aca="true">IF(J86="","",IFERROR(IF(ISNUMBER(J86),J86,DATE(VALUE(RIGHT(J86,4)),VALUE(MID(J86,4,2)),VALUE(LEFT(J86,2))))-TODAY(),"CHECK INPUT"))</f>
        <v/>
      </c>
      <c r="L86" s="68" t="str">
        <f aca="false">IF(A86="","",IF(J86="","MISSING DATE",IF(NOT(ISNUMBER(K86)),"CHECK INPUT",IF(K86&lt;0,"OVERDUE",IF(K86&lt;=30,"DUE ≤ 30 DAYS",IF(K86&lt;=90,"DUE ≤ 90 DAYS","CURRENT"))))))</f>
        <v/>
      </c>
      <c r="M86" s="64"/>
      <c r="N86" s="64"/>
      <c r="O86" s="67" t="str">
        <f aca="true">IF(N86="","",IFERROR(IF(ISNUMBER(N86),N86,DATE(VALUE(RIGHT(N86,4)),VALUE(MID(N86,4,2)),VALUE(LEFT(N86,2))))-TODAY(),"CHECK INPUT"))</f>
        <v/>
      </c>
      <c r="P86" s="68" t="str">
        <f aca="false">IF(A86="","",IF(N86="","MISSING DATE",IF(NOT(ISNUMBER(O86)),"CHECK INPUT",IF(O86&lt;0,"OVERDUE",IF(O86&lt;=30,"DUE ≤ 30 DAYS",IF(O86&lt;=90,"DUE ≤ 90 DAYS",IF(O86&lt;=180,"DUE ≤ 180 DAYS","CURRENT")))))))</f>
        <v/>
      </c>
      <c r="Q86" s="64"/>
      <c r="R86" s="64"/>
      <c r="S86" s="67" t="str">
        <f aca="true">IF(R86="","",IFERROR(IF(ISNUMBER(R86),R86,DATE(VALUE(RIGHT(R86,4)),VALUE(MID(R86,4,2)),VALUE(LEFT(R86,2))))-TODAY(),"CHECK INPUT"))</f>
        <v/>
      </c>
      <c r="T86" s="68" t="str">
        <f aca="false">IF(A86="","",IF(R86="","MISSING DATE",IF(NOT(ISNUMBER(S86)),"CHECK INPUT",IF(S86&lt;0,"OVERDUE",IF(S86&lt;=30,"DUE ≤ 30 DAYS",IF(S86&lt;=90,"DUE ≤ 90 DAYS","CURRENT"))))))</f>
        <v/>
      </c>
      <c r="U86" s="64"/>
      <c r="V86" s="62"/>
      <c r="W86" s="64"/>
      <c r="X86" s="69"/>
      <c r="Y86" s="68" t="str">
        <f aca="false">IF(A86="","",IF(U86="","",IFERROR(TEXT(IF(ISNUMBER(U86),U86,DATE(VALUE(RIGHT(U86,4)),VALUE(MID(U86,4,2)),VALUE(LEFT(U86,2)))),"mmmm yyyy"),"CHECK INPUT")))</f>
        <v/>
      </c>
      <c r="Z86" s="70"/>
      <c r="AA86" s="68" t="str">
        <f aca="true">IF(A86="","",IF(Z86="","MISSING DATE",IFERROR(IF(IF(ISNUMBER(Z86),Z86,DATE(VALUE(RIGHT(TRIM(Z86),4)),VALUE(MID(TRIM(Z86),4,2)),VALUE(LEFT(TRIM(Z86),2))))&gt;TODAY(),"CHECK INPUT",IF(TODAY()&lt;=AB86,"MINOR + MAJOR ACTIVE",IF(TODAY()&lt;=AC86,"MAJOR ACTIVE","OUTSIDE WARRANTY"))),"CHECK INPUT")))</f>
        <v/>
      </c>
      <c r="AB86" s="66" t="str">
        <f aca="false">IF(A86="","",IF(Z86="","",IFERROR(EDATE(IF(ISNUMBER(Z86),Z86,DATE(VALUE(RIGHT(TRIM(Z86),4)),VALUE(MID(TRIM(Z86),4,2)),VALUE(LEFT(TRIM(Z86),2)))),24),"CHECK INPUT")))</f>
        <v/>
      </c>
      <c r="AC86" s="66" t="str">
        <f aca="false">IF(A86="","",IF(Z86="","",IFERROR(EDATE(IF(ISNUMBER(Z86),Z86,DATE(VALUE(RIGHT(TRIM(Z86),4)),VALUE(MID(TRIM(Z86),4,2)),VALUE(LEFT(TRIM(Z86),2)))),72),"CHECK INPUT")))</f>
        <v/>
      </c>
      <c r="AD86" s="71" t="str">
        <f aca="false">IF(A86="","",IF(Z86="","Enter the confirmed OC / completion date",IF(AA86="CHECK INPUT","Check the OC / completion date entered",IF(AA86="MINOR + MAJOR ACTIVE","Arrange or confirm the defects inspection, builder notification and committee review before the two-year deadline",IF(AA86="MAJOR ACTIVE","Continue major-defect monitoring and obtain committee and legal instructions before the six-year deadline",IF(AA86="OUTSIDE WARRANTY","Confirm whether unresolved defects or alternative rights require legal advice",""))))))</f>
        <v/>
      </c>
      <c r="AE86" s="66" t="str">
        <f aca="true">IF(A86="","",IF(OR(Z86="",NOT(ISNUMBER(Z86)),Z86&gt;TODAY(),AA86="OUTSIDE WARRANTY"),"",IF(AA86="MINOR + MAJOR ACTIVE",IF(AG86&gt;365,AB86-365,IF(AG86&gt;180,AB86-180,IF(AG86&gt;90,AB86-90,IF(AG86&gt;30,AB86-30,TODAY())))),IF(AA86="MAJOR ACTIVE",IF(AI86&gt;365,AC86-365,IF(AI86&gt;180,AC86-180,IF(AI86&gt;90,AC86-90,IF(AI86&gt;30,AC86-30,TODAY())))),""))))</f>
        <v/>
      </c>
      <c r="AF86" s="69"/>
      <c r="AG86" s="1" t="str">
        <f aca="true">IF(OR(AB86="",NOT(ISNUMBER(AB86))),"",AB86-TODAY())</f>
        <v/>
      </c>
      <c r="AH86" s="1" t="str">
        <f aca="false">IF(A86="","",IF(Z86="","MISSING DATE",IF(NOT(ISNUMBER(AB86)),"CHECK INPUT",IF(AG86&lt;0,"EXPIRED",IF(AG86&lt;=30,"DUE ≤ 30 DAYS",IF(AG86&lt;=90,"DUE ≤ 90 DAYS",IF(AG86&lt;=180,"DUE ≤ 180 DAYS",IF(AG86&lt;=365,"DUE ≤ 12 MONTHS","CURRENT"))))))))</f>
        <v/>
      </c>
      <c r="AI86" s="1" t="str">
        <f aca="true">IF(OR(AC86="",NOT(ISNUMBER(AC86))),"",AC86-TODAY())</f>
        <v/>
      </c>
      <c r="AJ86" s="1" t="str">
        <f aca="false">IF(A86="","",IF(Z86="","",IF(NOT(ISNUMBER(AC86)),"CHECK INPUT",IF(AI86&lt;0,"EXPIRED",IF(AI86&lt;=30,"DUE ≤ 30 DAYS",IF(AI86&lt;=90,"DUE ≤ 90 DAYS",IF(AI86&lt;=180,"DUE ≤ 180 DAYS",IF(AI86&lt;=365,"DUE ≤ 12 MONTHS","CURRENT"))))))))</f>
        <v/>
      </c>
      <c r="AK86" s="60"/>
    </row>
    <row r="87" customFormat="false" ht="20" hidden="false" customHeight="true" outlineLevel="0" collapsed="false">
      <c r="A87" s="61"/>
      <c r="B87" s="62"/>
      <c r="C87" s="63"/>
      <c r="D87" s="64"/>
      <c r="E87" s="65"/>
      <c r="F87" s="66" t="str">
        <f aca="false">IF(A87="","",IF(OR(D87="",E87=""),"",IFERROR(EDATE(IF(ISNUMBER(D87),D87,DATE(VALUE(RIGHT(D87,4)),VALUE(MID(D87,4,2)),VALUE(LEFT(D87,2)))),E87*12),"CHECK INPUT")))</f>
        <v/>
      </c>
      <c r="G87" s="67" t="str">
        <f aca="true">IF(OR(F87="",NOT(ISNUMBER(F87))),"",F87-TODAY())</f>
        <v/>
      </c>
      <c r="H87" s="68" t="str">
        <f aca="false">IF(A87="","",IF(OR(D87="",E87=""),"MISSING DATE",IF(NOT(ISNUMBER(F87)),"CHECK INPUT",IF(G87&lt;0,"EXPIRED",IF(G87&lt;=30,"DUE ≤ 30 DAYS",IF(G87&lt;=90,"DUE ≤ 90 DAYS",IF(G87&lt;=180,"DUE ≤ 180 DAYS","CURRENT")))))))</f>
        <v/>
      </c>
      <c r="I87" s="64"/>
      <c r="J87" s="64"/>
      <c r="K87" s="67" t="str">
        <f aca="true">IF(J87="","",IFERROR(IF(ISNUMBER(J87),J87,DATE(VALUE(RIGHT(J87,4)),VALUE(MID(J87,4,2)),VALUE(LEFT(J87,2))))-TODAY(),"CHECK INPUT"))</f>
        <v/>
      </c>
      <c r="L87" s="68" t="str">
        <f aca="false">IF(A87="","",IF(J87="","MISSING DATE",IF(NOT(ISNUMBER(K87)),"CHECK INPUT",IF(K87&lt;0,"OVERDUE",IF(K87&lt;=30,"DUE ≤ 30 DAYS",IF(K87&lt;=90,"DUE ≤ 90 DAYS","CURRENT"))))))</f>
        <v/>
      </c>
      <c r="M87" s="64"/>
      <c r="N87" s="64"/>
      <c r="O87" s="67" t="str">
        <f aca="true">IF(N87="","",IFERROR(IF(ISNUMBER(N87),N87,DATE(VALUE(RIGHT(N87,4)),VALUE(MID(N87,4,2)),VALUE(LEFT(N87,2))))-TODAY(),"CHECK INPUT"))</f>
        <v/>
      </c>
      <c r="P87" s="68" t="str">
        <f aca="false">IF(A87="","",IF(N87="","MISSING DATE",IF(NOT(ISNUMBER(O87)),"CHECK INPUT",IF(O87&lt;0,"OVERDUE",IF(O87&lt;=30,"DUE ≤ 30 DAYS",IF(O87&lt;=90,"DUE ≤ 90 DAYS",IF(O87&lt;=180,"DUE ≤ 180 DAYS","CURRENT")))))))</f>
        <v/>
      </c>
      <c r="Q87" s="64"/>
      <c r="R87" s="64"/>
      <c r="S87" s="67" t="str">
        <f aca="true">IF(R87="","",IFERROR(IF(ISNUMBER(R87),R87,DATE(VALUE(RIGHT(R87,4)),VALUE(MID(R87,4,2)),VALUE(LEFT(R87,2))))-TODAY(),"CHECK INPUT"))</f>
        <v/>
      </c>
      <c r="T87" s="68" t="str">
        <f aca="false">IF(A87="","",IF(R87="","MISSING DATE",IF(NOT(ISNUMBER(S87)),"CHECK INPUT",IF(S87&lt;0,"OVERDUE",IF(S87&lt;=30,"DUE ≤ 30 DAYS",IF(S87&lt;=90,"DUE ≤ 90 DAYS","CURRENT"))))))</f>
        <v/>
      </c>
      <c r="U87" s="64"/>
      <c r="V87" s="62"/>
      <c r="W87" s="64"/>
      <c r="X87" s="69"/>
      <c r="Y87" s="68" t="str">
        <f aca="false">IF(A87="","",IF(U87="","",IFERROR(TEXT(IF(ISNUMBER(U87),U87,DATE(VALUE(RIGHT(U87,4)),VALUE(MID(U87,4,2)),VALUE(LEFT(U87,2)))),"mmmm yyyy"),"CHECK INPUT")))</f>
        <v/>
      </c>
      <c r="Z87" s="70"/>
      <c r="AA87" s="68" t="str">
        <f aca="true">IF(A87="","",IF(Z87="","MISSING DATE",IFERROR(IF(IF(ISNUMBER(Z87),Z87,DATE(VALUE(RIGHT(TRIM(Z87),4)),VALUE(MID(TRIM(Z87),4,2)),VALUE(LEFT(TRIM(Z87),2))))&gt;TODAY(),"CHECK INPUT",IF(TODAY()&lt;=AB87,"MINOR + MAJOR ACTIVE",IF(TODAY()&lt;=AC87,"MAJOR ACTIVE","OUTSIDE WARRANTY"))),"CHECK INPUT")))</f>
        <v/>
      </c>
      <c r="AB87" s="66" t="str">
        <f aca="false">IF(A87="","",IF(Z87="","",IFERROR(EDATE(IF(ISNUMBER(Z87),Z87,DATE(VALUE(RIGHT(TRIM(Z87),4)),VALUE(MID(TRIM(Z87),4,2)),VALUE(LEFT(TRIM(Z87),2)))),24),"CHECK INPUT")))</f>
        <v/>
      </c>
      <c r="AC87" s="66" t="str">
        <f aca="false">IF(A87="","",IF(Z87="","",IFERROR(EDATE(IF(ISNUMBER(Z87),Z87,DATE(VALUE(RIGHT(TRIM(Z87),4)),VALUE(MID(TRIM(Z87),4,2)),VALUE(LEFT(TRIM(Z87),2)))),72),"CHECK INPUT")))</f>
        <v/>
      </c>
      <c r="AD87" s="71" t="str">
        <f aca="false">IF(A87="","",IF(Z87="","Enter the confirmed OC / completion date",IF(AA87="CHECK INPUT","Check the OC / completion date entered",IF(AA87="MINOR + MAJOR ACTIVE","Arrange or confirm the defects inspection, builder notification and committee review before the two-year deadline",IF(AA87="MAJOR ACTIVE","Continue major-defect monitoring and obtain committee and legal instructions before the six-year deadline",IF(AA87="OUTSIDE WARRANTY","Confirm whether unresolved defects or alternative rights require legal advice",""))))))</f>
        <v/>
      </c>
      <c r="AE87" s="66" t="str">
        <f aca="true">IF(A87="","",IF(OR(Z87="",NOT(ISNUMBER(Z87)),Z87&gt;TODAY(),AA87="OUTSIDE WARRANTY"),"",IF(AA87="MINOR + MAJOR ACTIVE",IF(AG87&gt;365,AB87-365,IF(AG87&gt;180,AB87-180,IF(AG87&gt;90,AB87-90,IF(AG87&gt;30,AB87-30,TODAY())))),IF(AA87="MAJOR ACTIVE",IF(AI87&gt;365,AC87-365,IF(AI87&gt;180,AC87-180,IF(AI87&gt;90,AC87-90,IF(AI87&gt;30,AC87-30,TODAY())))),""))))</f>
        <v/>
      </c>
      <c r="AF87" s="69"/>
      <c r="AG87" s="1" t="str">
        <f aca="true">IF(OR(AB87="",NOT(ISNUMBER(AB87))),"",AB87-TODAY())</f>
        <v/>
      </c>
      <c r="AH87" s="1" t="str">
        <f aca="false">IF(A87="","",IF(Z87="","MISSING DATE",IF(NOT(ISNUMBER(AB87)),"CHECK INPUT",IF(AG87&lt;0,"EXPIRED",IF(AG87&lt;=30,"DUE ≤ 30 DAYS",IF(AG87&lt;=90,"DUE ≤ 90 DAYS",IF(AG87&lt;=180,"DUE ≤ 180 DAYS",IF(AG87&lt;=365,"DUE ≤ 12 MONTHS","CURRENT"))))))))</f>
        <v/>
      </c>
      <c r="AI87" s="1" t="str">
        <f aca="true">IF(OR(AC87="",NOT(ISNUMBER(AC87))),"",AC87-TODAY())</f>
        <v/>
      </c>
      <c r="AJ87" s="1" t="str">
        <f aca="false">IF(A87="","",IF(Z87="","",IF(NOT(ISNUMBER(AC87)),"CHECK INPUT",IF(AI87&lt;0,"EXPIRED",IF(AI87&lt;=30,"DUE ≤ 30 DAYS",IF(AI87&lt;=90,"DUE ≤ 90 DAYS",IF(AI87&lt;=180,"DUE ≤ 180 DAYS",IF(AI87&lt;=365,"DUE ≤ 12 MONTHS","CURRENT"))))))))</f>
        <v/>
      </c>
      <c r="AK87" s="60"/>
    </row>
    <row r="88" customFormat="false" ht="20" hidden="false" customHeight="true" outlineLevel="0" collapsed="false">
      <c r="A88" s="61"/>
      <c r="B88" s="62"/>
      <c r="C88" s="63"/>
      <c r="D88" s="64"/>
      <c r="E88" s="65"/>
      <c r="F88" s="66" t="str">
        <f aca="false">IF(A88="","",IF(OR(D88="",E88=""),"",IFERROR(EDATE(IF(ISNUMBER(D88),D88,DATE(VALUE(RIGHT(D88,4)),VALUE(MID(D88,4,2)),VALUE(LEFT(D88,2)))),E88*12),"CHECK INPUT")))</f>
        <v/>
      </c>
      <c r="G88" s="67" t="str">
        <f aca="true">IF(OR(F88="",NOT(ISNUMBER(F88))),"",F88-TODAY())</f>
        <v/>
      </c>
      <c r="H88" s="68" t="str">
        <f aca="false">IF(A88="","",IF(OR(D88="",E88=""),"MISSING DATE",IF(NOT(ISNUMBER(F88)),"CHECK INPUT",IF(G88&lt;0,"EXPIRED",IF(G88&lt;=30,"DUE ≤ 30 DAYS",IF(G88&lt;=90,"DUE ≤ 90 DAYS",IF(G88&lt;=180,"DUE ≤ 180 DAYS","CURRENT")))))))</f>
        <v/>
      </c>
      <c r="I88" s="64"/>
      <c r="J88" s="64"/>
      <c r="K88" s="67" t="str">
        <f aca="true">IF(J88="","",IFERROR(IF(ISNUMBER(J88),J88,DATE(VALUE(RIGHT(J88,4)),VALUE(MID(J88,4,2)),VALUE(LEFT(J88,2))))-TODAY(),"CHECK INPUT"))</f>
        <v/>
      </c>
      <c r="L88" s="68" t="str">
        <f aca="false">IF(A88="","",IF(J88="","MISSING DATE",IF(NOT(ISNUMBER(K88)),"CHECK INPUT",IF(K88&lt;0,"OVERDUE",IF(K88&lt;=30,"DUE ≤ 30 DAYS",IF(K88&lt;=90,"DUE ≤ 90 DAYS","CURRENT"))))))</f>
        <v/>
      </c>
      <c r="M88" s="64"/>
      <c r="N88" s="64"/>
      <c r="O88" s="67" t="str">
        <f aca="true">IF(N88="","",IFERROR(IF(ISNUMBER(N88),N88,DATE(VALUE(RIGHT(N88,4)),VALUE(MID(N88,4,2)),VALUE(LEFT(N88,2))))-TODAY(),"CHECK INPUT"))</f>
        <v/>
      </c>
      <c r="P88" s="68" t="str">
        <f aca="false">IF(A88="","",IF(N88="","MISSING DATE",IF(NOT(ISNUMBER(O88)),"CHECK INPUT",IF(O88&lt;0,"OVERDUE",IF(O88&lt;=30,"DUE ≤ 30 DAYS",IF(O88&lt;=90,"DUE ≤ 90 DAYS",IF(O88&lt;=180,"DUE ≤ 180 DAYS","CURRENT")))))))</f>
        <v/>
      </c>
      <c r="Q88" s="64"/>
      <c r="R88" s="64"/>
      <c r="S88" s="67" t="str">
        <f aca="true">IF(R88="","",IFERROR(IF(ISNUMBER(R88),R88,DATE(VALUE(RIGHT(R88,4)),VALUE(MID(R88,4,2)),VALUE(LEFT(R88,2))))-TODAY(),"CHECK INPUT"))</f>
        <v/>
      </c>
      <c r="T88" s="68" t="str">
        <f aca="false">IF(A88="","",IF(R88="","MISSING DATE",IF(NOT(ISNUMBER(S88)),"CHECK INPUT",IF(S88&lt;0,"OVERDUE",IF(S88&lt;=30,"DUE ≤ 30 DAYS",IF(S88&lt;=90,"DUE ≤ 90 DAYS","CURRENT"))))))</f>
        <v/>
      </c>
      <c r="U88" s="64"/>
      <c r="V88" s="62"/>
      <c r="W88" s="64"/>
      <c r="X88" s="69"/>
      <c r="Y88" s="68" t="str">
        <f aca="false">IF(A88="","",IF(U88="","",IFERROR(TEXT(IF(ISNUMBER(U88),U88,DATE(VALUE(RIGHT(U88,4)),VALUE(MID(U88,4,2)),VALUE(LEFT(U88,2)))),"mmmm yyyy"),"CHECK INPUT")))</f>
        <v/>
      </c>
      <c r="Z88" s="70"/>
      <c r="AA88" s="68" t="str">
        <f aca="true">IF(A88="","",IF(Z88="","MISSING DATE",IFERROR(IF(IF(ISNUMBER(Z88),Z88,DATE(VALUE(RIGHT(TRIM(Z88),4)),VALUE(MID(TRIM(Z88),4,2)),VALUE(LEFT(TRIM(Z88),2))))&gt;TODAY(),"CHECK INPUT",IF(TODAY()&lt;=AB88,"MINOR + MAJOR ACTIVE",IF(TODAY()&lt;=AC88,"MAJOR ACTIVE","OUTSIDE WARRANTY"))),"CHECK INPUT")))</f>
        <v/>
      </c>
      <c r="AB88" s="66" t="str">
        <f aca="false">IF(A88="","",IF(Z88="","",IFERROR(EDATE(IF(ISNUMBER(Z88),Z88,DATE(VALUE(RIGHT(TRIM(Z88),4)),VALUE(MID(TRIM(Z88),4,2)),VALUE(LEFT(TRIM(Z88),2)))),24),"CHECK INPUT")))</f>
        <v/>
      </c>
      <c r="AC88" s="66" t="str">
        <f aca="false">IF(A88="","",IF(Z88="","",IFERROR(EDATE(IF(ISNUMBER(Z88),Z88,DATE(VALUE(RIGHT(TRIM(Z88),4)),VALUE(MID(TRIM(Z88),4,2)),VALUE(LEFT(TRIM(Z88),2)))),72),"CHECK INPUT")))</f>
        <v/>
      </c>
      <c r="AD88" s="71" t="str">
        <f aca="false">IF(A88="","",IF(Z88="","Enter the confirmed OC / completion date",IF(AA88="CHECK INPUT","Check the OC / completion date entered",IF(AA88="MINOR + MAJOR ACTIVE","Arrange or confirm the defects inspection, builder notification and committee review before the two-year deadline",IF(AA88="MAJOR ACTIVE","Continue major-defect monitoring and obtain committee and legal instructions before the six-year deadline",IF(AA88="OUTSIDE WARRANTY","Confirm whether unresolved defects or alternative rights require legal advice",""))))))</f>
        <v/>
      </c>
      <c r="AE88" s="66" t="str">
        <f aca="true">IF(A88="","",IF(OR(Z88="",NOT(ISNUMBER(Z88)),Z88&gt;TODAY(),AA88="OUTSIDE WARRANTY"),"",IF(AA88="MINOR + MAJOR ACTIVE",IF(AG88&gt;365,AB88-365,IF(AG88&gt;180,AB88-180,IF(AG88&gt;90,AB88-90,IF(AG88&gt;30,AB88-30,TODAY())))),IF(AA88="MAJOR ACTIVE",IF(AI88&gt;365,AC88-365,IF(AI88&gt;180,AC88-180,IF(AI88&gt;90,AC88-90,IF(AI88&gt;30,AC88-30,TODAY())))),""))))</f>
        <v/>
      </c>
      <c r="AF88" s="69"/>
      <c r="AG88" s="1" t="str">
        <f aca="true">IF(OR(AB88="",NOT(ISNUMBER(AB88))),"",AB88-TODAY())</f>
        <v/>
      </c>
      <c r="AH88" s="1" t="str">
        <f aca="false">IF(A88="","",IF(Z88="","MISSING DATE",IF(NOT(ISNUMBER(AB88)),"CHECK INPUT",IF(AG88&lt;0,"EXPIRED",IF(AG88&lt;=30,"DUE ≤ 30 DAYS",IF(AG88&lt;=90,"DUE ≤ 90 DAYS",IF(AG88&lt;=180,"DUE ≤ 180 DAYS",IF(AG88&lt;=365,"DUE ≤ 12 MONTHS","CURRENT"))))))))</f>
        <v/>
      </c>
      <c r="AI88" s="1" t="str">
        <f aca="true">IF(OR(AC88="",NOT(ISNUMBER(AC88))),"",AC88-TODAY())</f>
        <v/>
      </c>
      <c r="AJ88" s="1" t="str">
        <f aca="false">IF(A88="","",IF(Z88="","",IF(NOT(ISNUMBER(AC88)),"CHECK INPUT",IF(AI88&lt;0,"EXPIRED",IF(AI88&lt;=30,"DUE ≤ 30 DAYS",IF(AI88&lt;=90,"DUE ≤ 90 DAYS",IF(AI88&lt;=180,"DUE ≤ 180 DAYS",IF(AI88&lt;=365,"DUE ≤ 12 MONTHS","CURRENT"))))))))</f>
        <v/>
      </c>
      <c r="AK88" s="60"/>
    </row>
    <row r="89" customFormat="false" ht="20" hidden="false" customHeight="true" outlineLevel="0" collapsed="false">
      <c r="A89" s="61"/>
      <c r="B89" s="62"/>
      <c r="C89" s="63"/>
      <c r="D89" s="64"/>
      <c r="E89" s="65"/>
      <c r="F89" s="66" t="str">
        <f aca="false">IF(A89="","",IF(OR(D89="",E89=""),"",IFERROR(EDATE(IF(ISNUMBER(D89),D89,DATE(VALUE(RIGHT(D89,4)),VALUE(MID(D89,4,2)),VALUE(LEFT(D89,2)))),E89*12),"CHECK INPUT")))</f>
        <v/>
      </c>
      <c r="G89" s="67" t="str">
        <f aca="true">IF(OR(F89="",NOT(ISNUMBER(F89))),"",F89-TODAY())</f>
        <v/>
      </c>
      <c r="H89" s="68" t="str">
        <f aca="false">IF(A89="","",IF(OR(D89="",E89=""),"MISSING DATE",IF(NOT(ISNUMBER(F89)),"CHECK INPUT",IF(G89&lt;0,"EXPIRED",IF(G89&lt;=30,"DUE ≤ 30 DAYS",IF(G89&lt;=90,"DUE ≤ 90 DAYS",IF(G89&lt;=180,"DUE ≤ 180 DAYS","CURRENT")))))))</f>
        <v/>
      </c>
      <c r="I89" s="64"/>
      <c r="J89" s="64"/>
      <c r="K89" s="67" t="str">
        <f aca="true">IF(J89="","",IFERROR(IF(ISNUMBER(J89),J89,DATE(VALUE(RIGHT(J89,4)),VALUE(MID(J89,4,2)),VALUE(LEFT(J89,2))))-TODAY(),"CHECK INPUT"))</f>
        <v/>
      </c>
      <c r="L89" s="68" t="str">
        <f aca="false">IF(A89="","",IF(J89="","MISSING DATE",IF(NOT(ISNUMBER(K89)),"CHECK INPUT",IF(K89&lt;0,"OVERDUE",IF(K89&lt;=30,"DUE ≤ 30 DAYS",IF(K89&lt;=90,"DUE ≤ 90 DAYS","CURRENT"))))))</f>
        <v/>
      </c>
      <c r="M89" s="64"/>
      <c r="N89" s="64"/>
      <c r="O89" s="67" t="str">
        <f aca="true">IF(N89="","",IFERROR(IF(ISNUMBER(N89),N89,DATE(VALUE(RIGHT(N89,4)),VALUE(MID(N89,4,2)),VALUE(LEFT(N89,2))))-TODAY(),"CHECK INPUT"))</f>
        <v/>
      </c>
      <c r="P89" s="68" t="str">
        <f aca="false">IF(A89="","",IF(N89="","MISSING DATE",IF(NOT(ISNUMBER(O89)),"CHECK INPUT",IF(O89&lt;0,"OVERDUE",IF(O89&lt;=30,"DUE ≤ 30 DAYS",IF(O89&lt;=90,"DUE ≤ 90 DAYS",IF(O89&lt;=180,"DUE ≤ 180 DAYS","CURRENT")))))))</f>
        <v/>
      </c>
      <c r="Q89" s="64"/>
      <c r="R89" s="64"/>
      <c r="S89" s="67" t="str">
        <f aca="true">IF(R89="","",IFERROR(IF(ISNUMBER(R89),R89,DATE(VALUE(RIGHT(R89,4)),VALUE(MID(R89,4,2)),VALUE(LEFT(R89,2))))-TODAY(),"CHECK INPUT"))</f>
        <v/>
      </c>
      <c r="T89" s="68" t="str">
        <f aca="false">IF(A89="","",IF(R89="","MISSING DATE",IF(NOT(ISNUMBER(S89)),"CHECK INPUT",IF(S89&lt;0,"OVERDUE",IF(S89&lt;=30,"DUE ≤ 30 DAYS",IF(S89&lt;=90,"DUE ≤ 90 DAYS","CURRENT"))))))</f>
        <v/>
      </c>
      <c r="U89" s="64"/>
      <c r="V89" s="62"/>
      <c r="W89" s="64"/>
      <c r="X89" s="69"/>
      <c r="Y89" s="68" t="str">
        <f aca="false">IF(A89="","",IF(U89="","",IFERROR(TEXT(IF(ISNUMBER(U89),U89,DATE(VALUE(RIGHT(U89,4)),VALUE(MID(U89,4,2)),VALUE(LEFT(U89,2)))),"mmmm yyyy"),"CHECK INPUT")))</f>
        <v/>
      </c>
      <c r="Z89" s="70"/>
      <c r="AA89" s="68" t="str">
        <f aca="true">IF(A89="","",IF(Z89="","MISSING DATE",IFERROR(IF(IF(ISNUMBER(Z89),Z89,DATE(VALUE(RIGHT(TRIM(Z89),4)),VALUE(MID(TRIM(Z89),4,2)),VALUE(LEFT(TRIM(Z89),2))))&gt;TODAY(),"CHECK INPUT",IF(TODAY()&lt;=AB89,"MINOR + MAJOR ACTIVE",IF(TODAY()&lt;=AC89,"MAJOR ACTIVE","OUTSIDE WARRANTY"))),"CHECK INPUT")))</f>
        <v/>
      </c>
      <c r="AB89" s="66" t="str">
        <f aca="false">IF(A89="","",IF(Z89="","",IFERROR(EDATE(IF(ISNUMBER(Z89),Z89,DATE(VALUE(RIGHT(TRIM(Z89),4)),VALUE(MID(TRIM(Z89),4,2)),VALUE(LEFT(TRIM(Z89),2)))),24),"CHECK INPUT")))</f>
        <v/>
      </c>
      <c r="AC89" s="66" t="str">
        <f aca="false">IF(A89="","",IF(Z89="","",IFERROR(EDATE(IF(ISNUMBER(Z89),Z89,DATE(VALUE(RIGHT(TRIM(Z89),4)),VALUE(MID(TRIM(Z89),4,2)),VALUE(LEFT(TRIM(Z89),2)))),72),"CHECK INPUT")))</f>
        <v/>
      </c>
      <c r="AD89" s="71" t="str">
        <f aca="false">IF(A89="","",IF(Z89="","Enter the confirmed OC / completion date",IF(AA89="CHECK INPUT","Check the OC / completion date entered",IF(AA89="MINOR + MAJOR ACTIVE","Arrange or confirm the defects inspection, builder notification and committee review before the two-year deadline",IF(AA89="MAJOR ACTIVE","Continue major-defect monitoring and obtain committee and legal instructions before the six-year deadline",IF(AA89="OUTSIDE WARRANTY","Confirm whether unresolved defects or alternative rights require legal advice",""))))))</f>
        <v/>
      </c>
      <c r="AE89" s="66" t="str">
        <f aca="true">IF(A89="","",IF(OR(Z89="",NOT(ISNUMBER(Z89)),Z89&gt;TODAY(),AA89="OUTSIDE WARRANTY"),"",IF(AA89="MINOR + MAJOR ACTIVE",IF(AG89&gt;365,AB89-365,IF(AG89&gt;180,AB89-180,IF(AG89&gt;90,AB89-90,IF(AG89&gt;30,AB89-30,TODAY())))),IF(AA89="MAJOR ACTIVE",IF(AI89&gt;365,AC89-365,IF(AI89&gt;180,AC89-180,IF(AI89&gt;90,AC89-90,IF(AI89&gt;30,AC89-30,TODAY())))),""))))</f>
        <v/>
      </c>
      <c r="AF89" s="69"/>
      <c r="AG89" s="1" t="str">
        <f aca="true">IF(OR(AB89="",NOT(ISNUMBER(AB89))),"",AB89-TODAY())</f>
        <v/>
      </c>
      <c r="AH89" s="1" t="str">
        <f aca="false">IF(A89="","",IF(Z89="","MISSING DATE",IF(NOT(ISNUMBER(AB89)),"CHECK INPUT",IF(AG89&lt;0,"EXPIRED",IF(AG89&lt;=30,"DUE ≤ 30 DAYS",IF(AG89&lt;=90,"DUE ≤ 90 DAYS",IF(AG89&lt;=180,"DUE ≤ 180 DAYS",IF(AG89&lt;=365,"DUE ≤ 12 MONTHS","CURRENT"))))))))</f>
        <v/>
      </c>
      <c r="AI89" s="1" t="str">
        <f aca="true">IF(OR(AC89="",NOT(ISNUMBER(AC89))),"",AC89-TODAY())</f>
        <v/>
      </c>
      <c r="AJ89" s="1" t="str">
        <f aca="false">IF(A89="","",IF(Z89="","",IF(NOT(ISNUMBER(AC89)),"CHECK INPUT",IF(AI89&lt;0,"EXPIRED",IF(AI89&lt;=30,"DUE ≤ 30 DAYS",IF(AI89&lt;=90,"DUE ≤ 90 DAYS",IF(AI89&lt;=180,"DUE ≤ 180 DAYS",IF(AI89&lt;=365,"DUE ≤ 12 MONTHS","CURRENT"))))))))</f>
        <v/>
      </c>
      <c r="AK89" s="60"/>
    </row>
    <row r="90" customFormat="false" ht="20" hidden="false" customHeight="true" outlineLevel="0" collapsed="false">
      <c r="A90" s="61"/>
      <c r="B90" s="62"/>
      <c r="C90" s="63"/>
      <c r="D90" s="64"/>
      <c r="E90" s="65"/>
      <c r="F90" s="66" t="str">
        <f aca="false">IF(A90="","",IF(OR(D90="",E90=""),"",IFERROR(EDATE(IF(ISNUMBER(D90),D90,DATE(VALUE(RIGHT(D90,4)),VALUE(MID(D90,4,2)),VALUE(LEFT(D90,2)))),E90*12),"CHECK INPUT")))</f>
        <v/>
      </c>
      <c r="G90" s="67" t="str">
        <f aca="true">IF(OR(F90="",NOT(ISNUMBER(F90))),"",F90-TODAY())</f>
        <v/>
      </c>
      <c r="H90" s="68" t="str">
        <f aca="false">IF(A90="","",IF(OR(D90="",E90=""),"MISSING DATE",IF(NOT(ISNUMBER(F90)),"CHECK INPUT",IF(G90&lt;0,"EXPIRED",IF(G90&lt;=30,"DUE ≤ 30 DAYS",IF(G90&lt;=90,"DUE ≤ 90 DAYS",IF(G90&lt;=180,"DUE ≤ 180 DAYS","CURRENT")))))))</f>
        <v/>
      </c>
      <c r="I90" s="64"/>
      <c r="J90" s="64"/>
      <c r="K90" s="67" t="str">
        <f aca="true">IF(J90="","",IFERROR(IF(ISNUMBER(J90),J90,DATE(VALUE(RIGHT(J90,4)),VALUE(MID(J90,4,2)),VALUE(LEFT(J90,2))))-TODAY(),"CHECK INPUT"))</f>
        <v/>
      </c>
      <c r="L90" s="68" t="str">
        <f aca="false">IF(A90="","",IF(J90="","MISSING DATE",IF(NOT(ISNUMBER(K90)),"CHECK INPUT",IF(K90&lt;0,"OVERDUE",IF(K90&lt;=30,"DUE ≤ 30 DAYS",IF(K90&lt;=90,"DUE ≤ 90 DAYS","CURRENT"))))))</f>
        <v/>
      </c>
      <c r="M90" s="64"/>
      <c r="N90" s="64"/>
      <c r="O90" s="67" t="str">
        <f aca="true">IF(N90="","",IFERROR(IF(ISNUMBER(N90),N90,DATE(VALUE(RIGHT(N90,4)),VALUE(MID(N90,4,2)),VALUE(LEFT(N90,2))))-TODAY(),"CHECK INPUT"))</f>
        <v/>
      </c>
      <c r="P90" s="68" t="str">
        <f aca="false">IF(A90="","",IF(N90="","MISSING DATE",IF(NOT(ISNUMBER(O90)),"CHECK INPUT",IF(O90&lt;0,"OVERDUE",IF(O90&lt;=30,"DUE ≤ 30 DAYS",IF(O90&lt;=90,"DUE ≤ 90 DAYS",IF(O90&lt;=180,"DUE ≤ 180 DAYS","CURRENT")))))))</f>
        <v/>
      </c>
      <c r="Q90" s="64"/>
      <c r="R90" s="64"/>
      <c r="S90" s="67" t="str">
        <f aca="true">IF(R90="","",IFERROR(IF(ISNUMBER(R90),R90,DATE(VALUE(RIGHT(R90,4)),VALUE(MID(R90,4,2)),VALUE(LEFT(R90,2))))-TODAY(),"CHECK INPUT"))</f>
        <v/>
      </c>
      <c r="T90" s="68" t="str">
        <f aca="false">IF(A90="","",IF(R90="","MISSING DATE",IF(NOT(ISNUMBER(S90)),"CHECK INPUT",IF(S90&lt;0,"OVERDUE",IF(S90&lt;=30,"DUE ≤ 30 DAYS",IF(S90&lt;=90,"DUE ≤ 90 DAYS","CURRENT"))))))</f>
        <v/>
      </c>
      <c r="U90" s="64"/>
      <c r="V90" s="62"/>
      <c r="W90" s="64"/>
      <c r="X90" s="69"/>
      <c r="Y90" s="68" t="str">
        <f aca="false">IF(A90="","",IF(U90="","",IFERROR(TEXT(IF(ISNUMBER(U90),U90,DATE(VALUE(RIGHT(U90,4)),VALUE(MID(U90,4,2)),VALUE(LEFT(U90,2)))),"mmmm yyyy"),"CHECK INPUT")))</f>
        <v/>
      </c>
      <c r="Z90" s="70"/>
      <c r="AA90" s="68" t="str">
        <f aca="true">IF(A90="","",IF(Z90="","MISSING DATE",IFERROR(IF(IF(ISNUMBER(Z90),Z90,DATE(VALUE(RIGHT(TRIM(Z90),4)),VALUE(MID(TRIM(Z90),4,2)),VALUE(LEFT(TRIM(Z90),2))))&gt;TODAY(),"CHECK INPUT",IF(TODAY()&lt;=AB90,"MINOR + MAJOR ACTIVE",IF(TODAY()&lt;=AC90,"MAJOR ACTIVE","OUTSIDE WARRANTY"))),"CHECK INPUT")))</f>
        <v/>
      </c>
      <c r="AB90" s="66" t="str">
        <f aca="false">IF(A90="","",IF(Z90="","",IFERROR(EDATE(IF(ISNUMBER(Z90),Z90,DATE(VALUE(RIGHT(TRIM(Z90),4)),VALUE(MID(TRIM(Z90),4,2)),VALUE(LEFT(TRIM(Z90),2)))),24),"CHECK INPUT")))</f>
        <v/>
      </c>
      <c r="AC90" s="66" t="str">
        <f aca="false">IF(A90="","",IF(Z90="","",IFERROR(EDATE(IF(ISNUMBER(Z90),Z90,DATE(VALUE(RIGHT(TRIM(Z90),4)),VALUE(MID(TRIM(Z90),4,2)),VALUE(LEFT(TRIM(Z90),2)))),72),"CHECK INPUT")))</f>
        <v/>
      </c>
      <c r="AD90" s="71" t="str">
        <f aca="false">IF(A90="","",IF(Z90="","Enter the confirmed OC / completion date",IF(AA90="CHECK INPUT","Check the OC / completion date entered",IF(AA90="MINOR + MAJOR ACTIVE","Arrange or confirm the defects inspection, builder notification and committee review before the two-year deadline",IF(AA90="MAJOR ACTIVE","Continue major-defect monitoring and obtain committee and legal instructions before the six-year deadline",IF(AA90="OUTSIDE WARRANTY","Confirm whether unresolved defects or alternative rights require legal advice",""))))))</f>
        <v/>
      </c>
      <c r="AE90" s="66" t="str">
        <f aca="true">IF(A90="","",IF(OR(Z90="",NOT(ISNUMBER(Z90)),Z90&gt;TODAY(),AA90="OUTSIDE WARRANTY"),"",IF(AA90="MINOR + MAJOR ACTIVE",IF(AG90&gt;365,AB90-365,IF(AG90&gt;180,AB90-180,IF(AG90&gt;90,AB90-90,IF(AG90&gt;30,AB90-30,TODAY())))),IF(AA90="MAJOR ACTIVE",IF(AI90&gt;365,AC90-365,IF(AI90&gt;180,AC90-180,IF(AI90&gt;90,AC90-90,IF(AI90&gt;30,AC90-30,TODAY())))),""))))</f>
        <v/>
      </c>
      <c r="AF90" s="69"/>
      <c r="AG90" s="1" t="str">
        <f aca="true">IF(OR(AB90="",NOT(ISNUMBER(AB90))),"",AB90-TODAY())</f>
        <v/>
      </c>
      <c r="AH90" s="1" t="str">
        <f aca="false">IF(A90="","",IF(Z90="","MISSING DATE",IF(NOT(ISNUMBER(AB90)),"CHECK INPUT",IF(AG90&lt;0,"EXPIRED",IF(AG90&lt;=30,"DUE ≤ 30 DAYS",IF(AG90&lt;=90,"DUE ≤ 90 DAYS",IF(AG90&lt;=180,"DUE ≤ 180 DAYS",IF(AG90&lt;=365,"DUE ≤ 12 MONTHS","CURRENT"))))))))</f>
        <v/>
      </c>
      <c r="AI90" s="1" t="str">
        <f aca="true">IF(OR(AC90="",NOT(ISNUMBER(AC90))),"",AC90-TODAY())</f>
        <v/>
      </c>
      <c r="AJ90" s="1" t="str">
        <f aca="false">IF(A90="","",IF(Z90="","",IF(NOT(ISNUMBER(AC90)),"CHECK INPUT",IF(AI90&lt;0,"EXPIRED",IF(AI90&lt;=30,"DUE ≤ 30 DAYS",IF(AI90&lt;=90,"DUE ≤ 90 DAYS",IF(AI90&lt;=180,"DUE ≤ 180 DAYS",IF(AI90&lt;=365,"DUE ≤ 12 MONTHS","CURRENT"))))))))</f>
        <v/>
      </c>
      <c r="AK90" s="60"/>
    </row>
    <row r="91" customFormat="false" ht="20" hidden="false" customHeight="true" outlineLevel="0" collapsed="false">
      <c r="A91" s="61"/>
      <c r="B91" s="62"/>
      <c r="C91" s="63"/>
      <c r="D91" s="64"/>
      <c r="E91" s="65"/>
      <c r="F91" s="66" t="str">
        <f aca="false">IF(A91="","",IF(OR(D91="",E91=""),"",IFERROR(EDATE(IF(ISNUMBER(D91),D91,DATE(VALUE(RIGHT(D91,4)),VALUE(MID(D91,4,2)),VALUE(LEFT(D91,2)))),E91*12),"CHECK INPUT")))</f>
        <v/>
      </c>
      <c r="G91" s="67" t="str">
        <f aca="true">IF(OR(F91="",NOT(ISNUMBER(F91))),"",F91-TODAY())</f>
        <v/>
      </c>
      <c r="H91" s="68" t="str">
        <f aca="false">IF(A91="","",IF(OR(D91="",E91=""),"MISSING DATE",IF(NOT(ISNUMBER(F91)),"CHECK INPUT",IF(G91&lt;0,"EXPIRED",IF(G91&lt;=30,"DUE ≤ 30 DAYS",IF(G91&lt;=90,"DUE ≤ 90 DAYS",IF(G91&lt;=180,"DUE ≤ 180 DAYS","CURRENT")))))))</f>
        <v/>
      </c>
      <c r="I91" s="64"/>
      <c r="J91" s="64"/>
      <c r="K91" s="67" t="str">
        <f aca="true">IF(J91="","",IFERROR(IF(ISNUMBER(J91),J91,DATE(VALUE(RIGHT(J91,4)),VALUE(MID(J91,4,2)),VALUE(LEFT(J91,2))))-TODAY(),"CHECK INPUT"))</f>
        <v/>
      </c>
      <c r="L91" s="68" t="str">
        <f aca="false">IF(A91="","",IF(J91="","MISSING DATE",IF(NOT(ISNUMBER(K91)),"CHECK INPUT",IF(K91&lt;0,"OVERDUE",IF(K91&lt;=30,"DUE ≤ 30 DAYS",IF(K91&lt;=90,"DUE ≤ 90 DAYS","CURRENT"))))))</f>
        <v/>
      </c>
      <c r="M91" s="64"/>
      <c r="N91" s="64"/>
      <c r="O91" s="67" t="str">
        <f aca="true">IF(N91="","",IFERROR(IF(ISNUMBER(N91),N91,DATE(VALUE(RIGHT(N91,4)),VALUE(MID(N91,4,2)),VALUE(LEFT(N91,2))))-TODAY(),"CHECK INPUT"))</f>
        <v/>
      </c>
      <c r="P91" s="68" t="str">
        <f aca="false">IF(A91="","",IF(N91="","MISSING DATE",IF(NOT(ISNUMBER(O91)),"CHECK INPUT",IF(O91&lt;0,"OVERDUE",IF(O91&lt;=30,"DUE ≤ 30 DAYS",IF(O91&lt;=90,"DUE ≤ 90 DAYS",IF(O91&lt;=180,"DUE ≤ 180 DAYS","CURRENT")))))))</f>
        <v/>
      </c>
      <c r="Q91" s="64"/>
      <c r="R91" s="64"/>
      <c r="S91" s="67" t="str">
        <f aca="true">IF(R91="","",IFERROR(IF(ISNUMBER(R91),R91,DATE(VALUE(RIGHT(R91,4)),VALUE(MID(R91,4,2)),VALUE(LEFT(R91,2))))-TODAY(),"CHECK INPUT"))</f>
        <v/>
      </c>
      <c r="T91" s="68" t="str">
        <f aca="false">IF(A91="","",IF(R91="","MISSING DATE",IF(NOT(ISNUMBER(S91)),"CHECK INPUT",IF(S91&lt;0,"OVERDUE",IF(S91&lt;=30,"DUE ≤ 30 DAYS",IF(S91&lt;=90,"DUE ≤ 90 DAYS","CURRENT"))))))</f>
        <v/>
      </c>
      <c r="U91" s="64"/>
      <c r="V91" s="62"/>
      <c r="W91" s="64"/>
      <c r="X91" s="69"/>
      <c r="Y91" s="68" t="str">
        <f aca="false">IF(A91="","",IF(U91="","",IFERROR(TEXT(IF(ISNUMBER(U91),U91,DATE(VALUE(RIGHT(U91,4)),VALUE(MID(U91,4,2)),VALUE(LEFT(U91,2)))),"mmmm yyyy"),"CHECK INPUT")))</f>
        <v/>
      </c>
      <c r="Z91" s="70"/>
      <c r="AA91" s="68" t="str">
        <f aca="true">IF(A91="","",IF(Z91="","MISSING DATE",IFERROR(IF(IF(ISNUMBER(Z91),Z91,DATE(VALUE(RIGHT(TRIM(Z91),4)),VALUE(MID(TRIM(Z91),4,2)),VALUE(LEFT(TRIM(Z91),2))))&gt;TODAY(),"CHECK INPUT",IF(TODAY()&lt;=AB91,"MINOR + MAJOR ACTIVE",IF(TODAY()&lt;=AC91,"MAJOR ACTIVE","OUTSIDE WARRANTY"))),"CHECK INPUT")))</f>
        <v/>
      </c>
      <c r="AB91" s="66" t="str">
        <f aca="false">IF(A91="","",IF(Z91="","",IFERROR(EDATE(IF(ISNUMBER(Z91),Z91,DATE(VALUE(RIGHT(TRIM(Z91),4)),VALUE(MID(TRIM(Z91),4,2)),VALUE(LEFT(TRIM(Z91),2)))),24),"CHECK INPUT")))</f>
        <v/>
      </c>
      <c r="AC91" s="66" t="str">
        <f aca="false">IF(A91="","",IF(Z91="","",IFERROR(EDATE(IF(ISNUMBER(Z91),Z91,DATE(VALUE(RIGHT(TRIM(Z91),4)),VALUE(MID(TRIM(Z91),4,2)),VALUE(LEFT(TRIM(Z91),2)))),72),"CHECK INPUT")))</f>
        <v/>
      </c>
      <c r="AD91" s="71" t="str">
        <f aca="false">IF(A91="","",IF(Z91="","Enter the confirmed OC / completion date",IF(AA91="CHECK INPUT","Check the OC / completion date entered",IF(AA91="MINOR + MAJOR ACTIVE","Arrange or confirm the defects inspection, builder notification and committee review before the two-year deadline",IF(AA91="MAJOR ACTIVE","Continue major-defect monitoring and obtain committee and legal instructions before the six-year deadline",IF(AA91="OUTSIDE WARRANTY","Confirm whether unresolved defects or alternative rights require legal advice",""))))))</f>
        <v/>
      </c>
      <c r="AE91" s="66" t="str">
        <f aca="true">IF(A91="","",IF(OR(Z91="",NOT(ISNUMBER(Z91)),Z91&gt;TODAY(),AA91="OUTSIDE WARRANTY"),"",IF(AA91="MINOR + MAJOR ACTIVE",IF(AG91&gt;365,AB91-365,IF(AG91&gt;180,AB91-180,IF(AG91&gt;90,AB91-90,IF(AG91&gt;30,AB91-30,TODAY())))),IF(AA91="MAJOR ACTIVE",IF(AI91&gt;365,AC91-365,IF(AI91&gt;180,AC91-180,IF(AI91&gt;90,AC91-90,IF(AI91&gt;30,AC91-30,TODAY())))),""))))</f>
        <v/>
      </c>
      <c r="AF91" s="69"/>
      <c r="AG91" s="1" t="str">
        <f aca="true">IF(OR(AB91="",NOT(ISNUMBER(AB91))),"",AB91-TODAY())</f>
        <v/>
      </c>
      <c r="AH91" s="1" t="str">
        <f aca="false">IF(A91="","",IF(Z91="","MISSING DATE",IF(NOT(ISNUMBER(AB91)),"CHECK INPUT",IF(AG91&lt;0,"EXPIRED",IF(AG91&lt;=30,"DUE ≤ 30 DAYS",IF(AG91&lt;=90,"DUE ≤ 90 DAYS",IF(AG91&lt;=180,"DUE ≤ 180 DAYS",IF(AG91&lt;=365,"DUE ≤ 12 MONTHS","CURRENT"))))))))</f>
        <v/>
      </c>
      <c r="AI91" s="1" t="str">
        <f aca="true">IF(OR(AC91="",NOT(ISNUMBER(AC91))),"",AC91-TODAY())</f>
        <v/>
      </c>
      <c r="AJ91" s="1" t="str">
        <f aca="false">IF(A91="","",IF(Z91="","",IF(NOT(ISNUMBER(AC91)),"CHECK INPUT",IF(AI91&lt;0,"EXPIRED",IF(AI91&lt;=30,"DUE ≤ 30 DAYS",IF(AI91&lt;=90,"DUE ≤ 90 DAYS",IF(AI91&lt;=180,"DUE ≤ 180 DAYS",IF(AI91&lt;=365,"DUE ≤ 12 MONTHS","CURRENT"))))))))</f>
        <v/>
      </c>
      <c r="AK91" s="60"/>
    </row>
    <row r="92" customFormat="false" ht="20" hidden="false" customHeight="true" outlineLevel="0" collapsed="false">
      <c r="A92" s="61"/>
      <c r="B92" s="62"/>
      <c r="C92" s="63"/>
      <c r="D92" s="64"/>
      <c r="E92" s="65"/>
      <c r="F92" s="66" t="str">
        <f aca="false">IF(A92="","",IF(OR(D92="",E92=""),"",IFERROR(EDATE(IF(ISNUMBER(D92),D92,DATE(VALUE(RIGHT(D92,4)),VALUE(MID(D92,4,2)),VALUE(LEFT(D92,2)))),E92*12),"CHECK INPUT")))</f>
        <v/>
      </c>
      <c r="G92" s="67" t="str">
        <f aca="true">IF(OR(F92="",NOT(ISNUMBER(F92))),"",F92-TODAY())</f>
        <v/>
      </c>
      <c r="H92" s="68" t="str">
        <f aca="false">IF(A92="","",IF(OR(D92="",E92=""),"MISSING DATE",IF(NOT(ISNUMBER(F92)),"CHECK INPUT",IF(G92&lt;0,"EXPIRED",IF(G92&lt;=30,"DUE ≤ 30 DAYS",IF(G92&lt;=90,"DUE ≤ 90 DAYS",IF(G92&lt;=180,"DUE ≤ 180 DAYS","CURRENT")))))))</f>
        <v/>
      </c>
      <c r="I92" s="64"/>
      <c r="J92" s="64"/>
      <c r="K92" s="67" t="str">
        <f aca="true">IF(J92="","",IFERROR(IF(ISNUMBER(J92),J92,DATE(VALUE(RIGHT(J92,4)),VALUE(MID(J92,4,2)),VALUE(LEFT(J92,2))))-TODAY(),"CHECK INPUT"))</f>
        <v/>
      </c>
      <c r="L92" s="68" t="str">
        <f aca="false">IF(A92="","",IF(J92="","MISSING DATE",IF(NOT(ISNUMBER(K92)),"CHECK INPUT",IF(K92&lt;0,"OVERDUE",IF(K92&lt;=30,"DUE ≤ 30 DAYS",IF(K92&lt;=90,"DUE ≤ 90 DAYS","CURRENT"))))))</f>
        <v/>
      </c>
      <c r="M92" s="64"/>
      <c r="N92" s="64"/>
      <c r="O92" s="67" t="str">
        <f aca="true">IF(N92="","",IFERROR(IF(ISNUMBER(N92),N92,DATE(VALUE(RIGHT(N92,4)),VALUE(MID(N92,4,2)),VALUE(LEFT(N92,2))))-TODAY(),"CHECK INPUT"))</f>
        <v/>
      </c>
      <c r="P92" s="68" t="str">
        <f aca="false">IF(A92="","",IF(N92="","MISSING DATE",IF(NOT(ISNUMBER(O92)),"CHECK INPUT",IF(O92&lt;0,"OVERDUE",IF(O92&lt;=30,"DUE ≤ 30 DAYS",IF(O92&lt;=90,"DUE ≤ 90 DAYS",IF(O92&lt;=180,"DUE ≤ 180 DAYS","CURRENT")))))))</f>
        <v/>
      </c>
      <c r="Q92" s="64"/>
      <c r="R92" s="64"/>
      <c r="S92" s="67" t="str">
        <f aca="true">IF(R92="","",IFERROR(IF(ISNUMBER(R92),R92,DATE(VALUE(RIGHT(R92,4)),VALUE(MID(R92,4,2)),VALUE(LEFT(R92,2))))-TODAY(),"CHECK INPUT"))</f>
        <v/>
      </c>
      <c r="T92" s="68" t="str">
        <f aca="false">IF(A92="","",IF(R92="","MISSING DATE",IF(NOT(ISNUMBER(S92)),"CHECK INPUT",IF(S92&lt;0,"OVERDUE",IF(S92&lt;=30,"DUE ≤ 30 DAYS",IF(S92&lt;=90,"DUE ≤ 90 DAYS","CURRENT"))))))</f>
        <v/>
      </c>
      <c r="U92" s="64"/>
      <c r="V92" s="62"/>
      <c r="W92" s="64"/>
      <c r="X92" s="69"/>
      <c r="Y92" s="68" t="str">
        <f aca="false">IF(A92="","",IF(U92="","",IFERROR(TEXT(IF(ISNUMBER(U92),U92,DATE(VALUE(RIGHT(U92,4)),VALUE(MID(U92,4,2)),VALUE(LEFT(U92,2)))),"mmmm yyyy"),"CHECK INPUT")))</f>
        <v/>
      </c>
      <c r="Z92" s="70"/>
      <c r="AA92" s="68" t="str">
        <f aca="true">IF(A92="","",IF(Z92="","MISSING DATE",IFERROR(IF(IF(ISNUMBER(Z92),Z92,DATE(VALUE(RIGHT(TRIM(Z92),4)),VALUE(MID(TRIM(Z92),4,2)),VALUE(LEFT(TRIM(Z92),2))))&gt;TODAY(),"CHECK INPUT",IF(TODAY()&lt;=AB92,"MINOR + MAJOR ACTIVE",IF(TODAY()&lt;=AC92,"MAJOR ACTIVE","OUTSIDE WARRANTY"))),"CHECK INPUT")))</f>
        <v/>
      </c>
      <c r="AB92" s="66" t="str">
        <f aca="false">IF(A92="","",IF(Z92="","",IFERROR(EDATE(IF(ISNUMBER(Z92),Z92,DATE(VALUE(RIGHT(TRIM(Z92),4)),VALUE(MID(TRIM(Z92),4,2)),VALUE(LEFT(TRIM(Z92),2)))),24),"CHECK INPUT")))</f>
        <v/>
      </c>
      <c r="AC92" s="66" t="str">
        <f aca="false">IF(A92="","",IF(Z92="","",IFERROR(EDATE(IF(ISNUMBER(Z92),Z92,DATE(VALUE(RIGHT(TRIM(Z92),4)),VALUE(MID(TRIM(Z92),4,2)),VALUE(LEFT(TRIM(Z92),2)))),72),"CHECK INPUT")))</f>
        <v/>
      </c>
      <c r="AD92" s="71" t="str">
        <f aca="false">IF(A92="","",IF(Z92="","Enter the confirmed OC / completion date",IF(AA92="CHECK INPUT","Check the OC / completion date entered",IF(AA92="MINOR + MAJOR ACTIVE","Arrange or confirm the defects inspection, builder notification and committee review before the two-year deadline",IF(AA92="MAJOR ACTIVE","Continue major-defect monitoring and obtain committee and legal instructions before the six-year deadline",IF(AA92="OUTSIDE WARRANTY","Confirm whether unresolved defects or alternative rights require legal advice",""))))))</f>
        <v/>
      </c>
      <c r="AE92" s="66" t="str">
        <f aca="true">IF(A92="","",IF(OR(Z92="",NOT(ISNUMBER(Z92)),Z92&gt;TODAY(),AA92="OUTSIDE WARRANTY"),"",IF(AA92="MINOR + MAJOR ACTIVE",IF(AG92&gt;365,AB92-365,IF(AG92&gt;180,AB92-180,IF(AG92&gt;90,AB92-90,IF(AG92&gt;30,AB92-30,TODAY())))),IF(AA92="MAJOR ACTIVE",IF(AI92&gt;365,AC92-365,IF(AI92&gt;180,AC92-180,IF(AI92&gt;90,AC92-90,IF(AI92&gt;30,AC92-30,TODAY())))),""))))</f>
        <v/>
      </c>
      <c r="AF92" s="69"/>
      <c r="AG92" s="1" t="str">
        <f aca="true">IF(OR(AB92="",NOT(ISNUMBER(AB92))),"",AB92-TODAY())</f>
        <v/>
      </c>
      <c r="AH92" s="1" t="str">
        <f aca="false">IF(A92="","",IF(Z92="","MISSING DATE",IF(NOT(ISNUMBER(AB92)),"CHECK INPUT",IF(AG92&lt;0,"EXPIRED",IF(AG92&lt;=30,"DUE ≤ 30 DAYS",IF(AG92&lt;=90,"DUE ≤ 90 DAYS",IF(AG92&lt;=180,"DUE ≤ 180 DAYS",IF(AG92&lt;=365,"DUE ≤ 12 MONTHS","CURRENT"))))))))</f>
        <v/>
      </c>
      <c r="AI92" s="1" t="str">
        <f aca="true">IF(OR(AC92="",NOT(ISNUMBER(AC92))),"",AC92-TODAY())</f>
        <v/>
      </c>
      <c r="AJ92" s="1" t="str">
        <f aca="false">IF(A92="","",IF(Z92="","",IF(NOT(ISNUMBER(AC92)),"CHECK INPUT",IF(AI92&lt;0,"EXPIRED",IF(AI92&lt;=30,"DUE ≤ 30 DAYS",IF(AI92&lt;=90,"DUE ≤ 90 DAYS",IF(AI92&lt;=180,"DUE ≤ 180 DAYS",IF(AI92&lt;=365,"DUE ≤ 12 MONTHS","CURRENT"))))))))</f>
        <v/>
      </c>
      <c r="AK92" s="60"/>
    </row>
    <row r="93" customFormat="false" ht="20" hidden="false" customHeight="true" outlineLevel="0" collapsed="false">
      <c r="A93" s="61"/>
      <c r="B93" s="62"/>
      <c r="C93" s="63"/>
      <c r="D93" s="64"/>
      <c r="E93" s="65"/>
      <c r="F93" s="66" t="str">
        <f aca="false">IF(A93="","",IF(OR(D93="",E93=""),"",IFERROR(EDATE(IF(ISNUMBER(D93),D93,DATE(VALUE(RIGHT(D93,4)),VALUE(MID(D93,4,2)),VALUE(LEFT(D93,2)))),E93*12),"CHECK INPUT")))</f>
        <v/>
      </c>
      <c r="G93" s="67" t="str">
        <f aca="true">IF(OR(F93="",NOT(ISNUMBER(F93))),"",F93-TODAY())</f>
        <v/>
      </c>
      <c r="H93" s="68" t="str">
        <f aca="false">IF(A93="","",IF(OR(D93="",E93=""),"MISSING DATE",IF(NOT(ISNUMBER(F93)),"CHECK INPUT",IF(G93&lt;0,"EXPIRED",IF(G93&lt;=30,"DUE ≤ 30 DAYS",IF(G93&lt;=90,"DUE ≤ 90 DAYS",IF(G93&lt;=180,"DUE ≤ 180 DAYS","CURRENT")))))))</f>
        <v/>
      </c>
      <c r="I93" s="64"/>
      <c r="J93" s="64"/>
      <c r="K93" s="67" t="str">
        <f aca="true">IF(J93="","",IFERROR(IF(ISNUMBER(J93),J93,DATE(VALUE(RIGHT(J93,4)),VALUE(MID(J93,4,2)),VALUE(LEFT(J93,2))))-TODAY(),"CHECK INPUT"))</f>
        <v/>
      </c>
      <c r="L93" s="68" t="str">
        <f aca="false">IF(A93="","",IF(J93="","MISSING DATE",IF(NOT(ISNUMBER(K93)),"CHECK INPUT",IF(K93&lt;0,"OVERDUE",IF(K93&lt;=30,"DUE ≤ 30 DAYS",IF(K93&lt;=90,"DUE ≤ 90 DAYS","CURRENT"))))))</f>
        <v/>
      </c>
      <c r="M93" s="64"/>
      <c r="N93" s="64"/>
      <c r="O93" s="67" t="str">
        <f aca="true">IF(N93="","",IFERROR(IF(ISNUMBER(N93),N93,DATE(VALUE(RIGHT(N93,4)),VALUE(MID(N93,4,2)),VALUE(LEFT(N93,2))))-TODAY(),"CHECK INPUT"))</f>
        <v/>
      </c>
      <c r="P93" s="68" t="str">
        <f aca="false">IF(A93="","",IF(N93="","MISSING DATE",IF(NOT(ISNUMBER(O93)),"CHECK INPUT",IF(O93&lt;0,"OVERDUE",IF(O93&lt;=30,"DUE ≤ 30 DAYS",IF(O93&lt;=90,"DUE ≤ 90 DAYS",IF(O93&lt;=180,"DUE ≤ 180 DAYS","CURRENT")))))))</f>
        <v/>
      </c>
      <c r="Q93" s="64"/>
      <c r="R93" s="64"/>
      <c r="S93" s="67" t="str">
        <f aca="true">IF(R93="","",IFERROR(IF(ISNUMBER(R93),R93,DATE(VALUE(RIGHT(R93,4)),VALUE(MID(R93,4,2)),VALUE(LEFT(R93,2))))-TODAY(),"CHECK INPUT"))</f>
        <v/>
      </c>
      <c r="T93" s="68" t="str">
        <f aca="false">IF(A93="","",IF(R93="","MISSING DATE",IF(NOT(ISNUMBER(S93)),"CHECK INPUT",IF(S93&lt;0,"OVERDUE",IF(S93&lt;=30,"DUE ≤ 30 DAYS",IF(S93&lt;=90,"DUE ≤ 90 DAYS","CURRENT"))))))</f>
        <v/>
      </c>
      <c r="U93" s="64"/>
      <c r="V93" s="62"/>
      <c r="W93" s="64"/>
      <c r="X93" s="69"/>
      <c r="Y93" s="68" t="str">
        <f aca="false">IF(A93="","",IF(U93="","",IFERROR(TEXT(IF(ISNUMBER(U93),U93,DATE(VALUE(RIGHT(U93,4)),VALUE(MID(U93,4,2)),VALUE(LEFT(U93,2)))),"mmmm yyyy"),"CHECK INPUT")))</f>
        <v/>
      </c>
      <c r="Z93" s="70"/>
      <c r="AA93" s="68" t="str">
        <f aca="true">IF(A93="","",IF(Z93="","MISSING DATE",IFERROR(IF(IF(ISNUMBER(Z93),Z93,DATE(VALUE(RIGHT(TRIM(Z93),4)),VALUE(MID(TRIM(Z93),4,2)),VALUE(LEFT(TRIM(Z93),2))))&gt;TODAY(),"CHECK INPUT",IF(TODAY()&lt;=AB93,"MINOR + MAJOR ACTIVE",IF(TODAY()&lt;=AC93,"MAJOR ACTIVE","OUTSIDE WARRANTY"))),"CHECK INPUT")))</f>
        <v/>
      </c>
      <c r="AB93" s="66" t="str">
        <f aca="false">IF(A93="","",IF(Z93="","",IFERROR(EDATE(IF(ISNUMBER(Z93),Z93,DATE(VALUE(RIGHT(TRIM(Z93),4)),VALUE(MID(TRIM(Z93),4,2)),VALUE(LEFT(TRIM(Z93),2)))),24),"CHECK INPUT")))</f>
        <v/>
      </c>
      <c r="AC93" s="66" t="str">
        <f aca="false">IF(A93="","",IF(Z93="","",IFERROR(EDATE(IF(ISNUMBER(Z93),Z93,DATE(VALUE(RIGHT(TRIM(Z93),4)),VALUE(MID(TRIM(Z93),4,2)),VALUE(LEFT(TRIM(Z93),2)))),72),"CHECK INPUT")))</f>
        <v/>
      </c>
      <c r="AD93" s="71" t="str">
        <f aca="false">IF(A93="","",IF(Z93="","Enter the confirmed OC / completion date",IF(AA93="CHECK INPUT","Check the OC / completion date entered",IF(AA93="MINOR + MAJOR ACTIVE","Arrange or confirm the defects inspection, builder notification and committee review before the two-year deadline",IF(AA93="MAJOR ACTIVE","Continue major-defect monitoring and obtain committee and legal instructions before the six-year deadline",IF(AA93="OUTSIDE WARRANTY","Confirm whether unresolved defects or alternative rights require legal advice",""))))))</f>
        <v/>
      </c>
      <c r="AE93" s="66" t="str">
        <f aca="true">IF(A93="","",IF(OR(Z93="",NOT(ISNUMBER(Z93)),Z93&gt;TODAY(),AA93="OUTSIDE WARRANTY"),"",IF(AA93="MINOR + MAJOR ACTIVE",IF(AG93&gt;365,AB93-365,IF(AG93&gt;180,AB93-180,IF(AG93&gt;90,AB93-90,IF(AG93&gt;30,AB93-30,TODAY())))),IF(AA93="MAJOR ACTIVE",IF(AI93&gt;365,AC93-365,IF(AI93&gt;180,AC93-180,IF(AI93&gt;90,AC93-90,IF(AI93&gt;30,AC93-30,TODAY())))),""))))</f>
        <v/>
      </c>
      <c r="AF93" s="69"/>
      <c r="AG93" s="1" t="str">
        <f aca="true">IF(OR(AB93="",NOT(ISNUMBER(AB93))),"",AB93-TODAY())</f>
        <v/>
      </c>
      <c r="AH93" s="1" t="str">
        <f aca="false">IF(A93="","",IF(Z93="","MISSING DATE",IF(NOT(ISNUMBER(AB93)),"CHECK INPUT",IF(AG93&lt;0,"EXPIRED",IF(AG93&lt;=30,"DUE ≤ 30 DAYS",IF(AG93&lt;=90,"DUE ≤ 90 DAYS",IF(AG93&lt;=180,"DUE ≤ 180 DAYS",IF(AG93&lt;=365,"DUE ≤ 12 MONTHS","CURRENT"))))))))</f>
        <v/>
      </c>
      <c r="AI93" s="1" t="str">
        <f aca="true">IF(OR(AC93="",NOT(ISNUMBER(AC93))),"",AC93-TODAY())</f>
        <v/>
      </c>
      <c r="AJ93" s="1" t="str">
        <f aca="false">IF(A93="","",IF(Z93="","",IF(NOT(ISNUMBER(AC93)),"CHECK INPUT",IF(AI93&lt;0,"EXPIRED",IF(AI93&lt;=30,"DUE ≤ 30 DAYS",IF(AI93&lt;=90,"DUE ≤ 90 DAYS",IF(AI93&lt;=180,"DUE ≤ 180 DAYS",IF(AI93&lt;=365,"DUE ≤ 12 MONTHS","CURRENT"))))))))</f>
        <v/>
      </c>
      <c r="AK93" s="60"/>
    </row>
    <row r="94" customFormat="false" ht="20" hidden="false" customHeight="true" outlineLevel="0" collapsed="false">
      <c r="A94" s="61"/>
      <c r="B94" s="62"/>
      <c r="C94" s="63"/>
      <c r="D94" s="64"/>
      <c r="E94" s="65"/>
      <c r="F94" s="66" t="str">
        <f aca="false">IF(A94="","",IF(OR(D94="",E94=""),"",IFERROR(EDATE(IF(ISNUMBER(D94),D94,DATE(VALUE(RIGHT(D94,4)),VALUE(MID(D94,4,2)),VALUE(LEFT(D94,2)))),E94*12),"CHECK INPUT")))</f>
        <v/>
      </c>
      <c r="G94" s="67" t="str">
        <f aca="true">IF(OR(F94="",NOT(ISNUMBER(F94))),"",F94-TODAY())</f>
        <v/>
      </c>
      <c r="H94" s="68" t="str">
        <f aca="false">IF(A94="","",IF(OR(D94="",E94=""),"MISSING DATE",IF(NOT(ISNUMBER(F94)),"CHECK INPUT",IF(G94&lt;0,"EXPIRED",IF(G94&lt;=30,"DUE ≤ 30 DAYS",IF(G94&lt;=90,"DUE ≤ 90 DAYS",IF(G94&lt;=180,"DUE ≤ 180 DAYS","CURRENT")))))))</f>
        <v/>
      </c>
      <c r="I94" s="64"/>
      <c r="J94" s="64"/>
      <c r="K94" s="67" t="str">
        <f aca="true">IF(J94="","",IFERROR(IF(ISNUMBER(J94),J94,DATE(VALUE(RIGHT(J94,4)),VALUE(MID(J94,4,2)),VALUE(LEFT(J94,2))))-TODAY(),"CHECK INPUT"))</f>
        <v/>
      </c>
      <c r="L94" s="68" t="str">
        <f aca="false">IF(A94="","",IF(J94="","MISSING DATE",IF(NOT(ISNUMBER(K94)),"CHECK INPUT",IF(K94&lt;0,"OVERDUE",IF(K94&lt;=30,"DUE ≤ 30 DAYS",IF(K94&lt;=90,"DUE ≤ 90 DAYS","CURRENT"))))))</f>
        <v/>
      </c>
      <c r="M94" s="64"/>
      <c r="N94" s="64"/>
      <c r="O94" s="67" t="str">
        <f aca="true">IF(N94="","",IFERROR(IF(ISNUMBER(N94),N94,DATE(VALUE(RIGHT(N94,4)),VALUE(MID(N94,4,2)),VALUE(LEFT(N94,2))))-TODAY(),"CHECK INPUT"))</f>
        <v/>
      </c>
      <c r="P94" s="68" t="str">
        <f aca="false">IF(A94="","",IF(N94="","MISSING DATE",IF(NOT(ISNUMBER(O94)),"CHECK INPUT",IF(O94&lt;0,"OVERDUE",IF(O94&lt;=30,"DUE ≤ 30 DAYS",IF(O94&lt;=90,"DUE ≤ 90 DAYS",IF(O94&lt;=180,"DUE ≤ 180 DAYS","CURRENT")))))))</f>
        <v/>
      </c>
      <c r="Q94" s="64"/>
      <c r="R94" s="64"/>
      <c r="S94" s="67" t="str">
        <f aca="true">IF(R94="","",IFERROR(IF(ISNUMBER(R94),R94,DATE(VALUE(RIGHT(R94,4)),VALUE(MID(R94,4,2)),VALUE(LEFT(R94,2))))-TODAY(),"CHECK INPUT"))</f>
        <v/>
      </c>
      <c r="T94" s="68" t="str">
        <f aca="false">IF(A94="","",IF(R94="","MISSING DATE",IF(NOT(ISNUMBER(S94)),"CHECK INPUT",IF(S94&lt;0,"OVERDUE",IF(S94&lt;=30,"DUE ≤ 30 DAYS",IF(S94&lt;=90,"DUE ≤ 90 DAYS","CURRENT"))))))</f>
        <v/>
      </c>
      <c r="U94" s="64"/>
      <c r="V94" s="62"/>
      <c r="W94" s="64"/>
      <c r="X94" s="69"/>
      <c r="Y94" s="68" t="str">
        <f aca="false">IF(A94="","",IF(U94="","",IFERROR(TEXT(IF(ISNUMBER(U94),U94,DATE(VALUE(RIGHT(U94,4)),VALUE(MID(U94,4,2)),VALUE(LEFT(U94,2)))),"mmmm yyyy"),"CHECK INPUT")))</f>
        <v/>
      </c>
      <c r="Z94" s="70"/>
      <c r="AA94" s="68" t="str">
        <f aca="true">IF(A94="","",IF(Z94="","MISSING DATE",IFERROR(IF(IF(ISNUMBER(Z94),Z94,DATE(VALUE(RIGHT(TRIM(Z94),4)),VALUE(MID(TRIM(Z94),4,2)),VALUE(LEFT(TRIM(Z94),2))))&gt;TODAY(),"CHECK INPUT",IF(TODAY()&lt;=AB94,"MINOR + MAJOR ACTIVE",IF(TODAY()&lt;=AC94,"MAJOR ACTIVE","OUTSIDE WARRANTY"))),"CHECK INPUT")))</f>
        <v/>
      </c>
      <c r="AB94" s="66" t="str">
        <f aca="false">IF(A94="","",IF(Z94="","",IFERROR(EDATE(IF(ISNUMBER(Z94),Z94,DATE(VALUE(RIGHT(TRIM(Z94),4)),VALUE(MID(TRIM(Z94),4,2)),VALUE(LEFT(TRIM(Z94),2)))),24),"CHECK INPUT")))</f>
        <v/>
      </c>
      <c r="AC94" s="66" t="str">
        <f aca="false">IF(A94="","",IF(Z94="","",IFERROR(EDATE(IF(ISNUMBER(Z94),Z94,DATE(VALUE(RIGHT(TRIM(Z94),4)),VALUE(MID(TRIM(Z94),4,2)),VALUE(LEFT(TRIM(Z94),2)))),72),"CHECK INPUT")))</f>
        <v/>
      </c>
      <c r="AD94" s="71" t="str">
        <f aca="false">IF(A94="","",IF(Z94="","Enter the confirmed OC / completion date",IF(AA94="CHECK INPUT","Check the OC / completion date entered",IF(AA94="MINOR + MAJOR ACTIVE","Arrange or confirm the defects inspection, builder notification and committee review before the two-year deadline",IF(AA94="MAJOR ACTIVE","Continue major-defect monitoring and obtain committee and legal instructions before the six-year deadline",IF(AA94="OUTSIDE WARRANTY","Confirm whether unresolved defects or alternative rights require legal advice",""))))))</f>
        <v/>
      </c>
      <c r="AE94" s="66" t="str">
        <f aca="true">IF(A94="","",IF(OR(Z94="",NOT(ISNUMBER(Z94)),Z94&gt;TODAY(),AA94="OUTSIDE WARRANTY"),"",IF(AA94="MINOR + MAJOR ACTIVE",IF(AG94&gt;365,AB94-365,IF(AG94&gt;180,AB94-180,IF(AG94&gt;90,AB94-90,IF(AG94&gt;30,AB94-30,TODAY())))),IF(AA94="MAJOR ACTIVE",IF(AI94&gt;365,AC94-365,IF(AI94&gt;180,AC94-180,IF(AI94&gt;90,AC94-90,IF(AI94&gt;30,AC94-30,TODAY())))),""))))</f>
        <v/>
      </c>
      <c r="AF94" s="69"/>
      <c r="AG94" s="1" t="str">
        <f aca="true">IF(OR(AB94="",NOT(ISNUMBER(AB94))),"",AB94-TODAY())</f>
        <v/>
      </c>
      <c r="AH94" s="1" t="str">
        <f aca="false">IF(A94="","",IF(Z94="","MISSING DATE",IF(NOT(ISNUMBER(AB94)),"CHECK INPUT",IF(AG94&lt;0,"EXPIRED",IF(AG94&lt;=30,"DUE ≤ 30 DAYS",IF(AG94&lt;=90,"DUE ≤ 90 DAYS",IF(AG94&lt;=180,"DUE ≤ 180 DAYS",IF(AG94&lt;=365,"DUE ≤ 12 MONTHS","CURRENT"))))))))</f>
        <v/>
      </c>
      <c r="AI94" s="1" t="str">
        <f aca="true">IF(OR(AC94="",NOT(ISNUMBER(AC94))),"",AC94-TODAY())</f>
        <v/>
      </c>
      <c r="AJ94" s="1" t="str">
        <f aca="false">IF(A94="","",IF(Z94="","",IF(NOT(ISNUMBER(AC94)),"CHECK INPUT",IF(AI94&lt;0,"EXPIRED",IF(AI94&lt;=30,"DUE ≤ 30 DAYS",IF(AI94&lt;=90,"DUE ≤ 90 DAYS",IF(AI94&lt;=180,"DUE ≤ 180 DAYS",IF(AI94&lt;=365,"DUE ≤ 12 MONTHS","CURRENT"))))))))</f>
        <v/>
      </c>
      <c r="AK94" s="60"/>
    </row>
    <row r="95" customFormat="false" ht="20" hidden="false" customHeight="true" outlineLevel="0" collapsed="false">
      <c r="A95" s="61"/>
      <c r="B95" s="62"/>
      <c r="C95" s="63"/>
      <c r="D95" s="64"/>
      <c r="E95" s="65"/>
      <c r="F95" s="66" t="str">
        <f aca="false">IF(A95="","",IF(OR(D95="",E95=""),"",IFERROR(EDATE(IF(ISNUMBER(D95),D95,DATE(VALUE(RIGHT(D95,4)),VALUE(MID(D95,4,2)),VALUE(LEFT(D95,2)))),E95*12),"CHECK INPUT")))</f>
        <v/>
      </c>
      <c r="G95" s="67" t="str">
        <f aca="true">IF(OR(F95="",NOT(ISNUMBER(F95))),"",F95-TODAY())</f>
        <v/>
      </c>
      <c r="H95" s="68" t="str">
        <f aca="false">IF(A95="","",IF(OR(D95="",E95=""),"MISSING DATE",IF(NOT(ISNUMBER(F95)),"CHECK INPUT",IF(G95&lt;0,"EXPIRED",IF(G95&lt;=30,"DUE ≤ 30 DAYS",IF(G95&lt;=90,"DUE ≤ 90 DAYS",IF(G95&lt;=180,"DUE ≤ 180 DAYS","CURRENT")))))))</f>
        <v/>
      </c>
      <c r="I95" s="64"/>
      <c r="J95" s="64"/>
      <c r="K95" s="67" t="str">
        <f aca="true">IF(J95="","",IFERROR(IF(ISNUMBER(J95),J95,DATE(VALUE(RIGHT(J95,4)),VALUE(MID(J95,4,2)),VALUE(LEFT(J95,2))))-TODAY(),"CHECK INPUT"))</f>
        <v/>
      </c>
      <c r="L95" s="68" t="str">
        <f aca="false">IF(A95="","",IF(J95="","MISSING DATE",IF(NOT(ISNUMBER(K95)),"CHECK INPUT",IF(K95&lt;0,"OVERDUE",IF(K95&lt;=30,"DUE ≤ 30 DAYS",IF(K95&lt;=90,"DUE ≤ 90 DAYS","CURRENT"))))))</f>
        <v/>
      </c>
      <c r="M95" s="64"/>
      <c r="N95" s="64"/>
      <c r="O95" s="67" t="str">
        <f aca="true">IF(N95="","",IFERROR(IF(ISNUMBER(N95),N95,DATE(VALUE(RIGHT(N95,4)),VALUE(MID(N95,4,2)),VALUE(LEFT(N95,2))))-TODAY(),"CHECK INPUT"))</f>
        <v/>
      </c>
      <c r="P95" s="68" t="str">
        <f aca="false">IF(A95="","",IF(N95="","MISSING DATE",IF(NOT(ISNUMBER(O95)),"CHECK INPUT",IF(O95&lt;0,"OVERDUE",IF(O95&lt;=30,"DUE ≤ 30 DAYS",IF(O95&lt;=90,"DUE ≤ 90 DAYS",IF(O95&lt;=180,"DUE ≤ 180 DAYS","CURRENT")))))))</f>
        <v/>
      </c>
      <c r="Q95" s="64"/>
      <c r="R95" s="64"/>
      <c r="S95" s="67" t="str">
        <f aca="true">IF(R95="","",IFERROR(IF(ISNUMBER(R95),R95,DATE(VALUE(RIGHT(R95,4)),VALUE(MID(R95,4,2)),VALUE(LEFT(R95,2))))-TODAY(),"CHECK INPUT"))</f>
        <v/>
      </c>
      <c r="T95" s="68" t="str">
        <f aca="false">IF(A95="","",IF(R95="","MISSING DATE",IF(NOT(ISNUMBER(S95)),"CHECK INPUT",IF(S95&lt;0,"OVERDUE",IF(S95&lt;=30,"DUE ≤ 30 DAYS",IF(S95&lt;=90,"DUE ≤ 90 DAYS","CURRENT"))))))</f>
        <v/>
      </c>
      <c r="U95" s="64"/>
      <c r="V95" s="62"/>
      <c r="W95" s="64"/>
      <c r="X95" s="69"/>
      <c r="Y95" s="68" t="str">
        <f aca="false">IF(A95="","",IF(U95="","",IFERROR(TEXT(IF(ISNUMBER(U95),U95,DATE(VALUE(RIGHT(U95,4)),VALUE(MID(U95,4,2)),VALUE(LEFT(U95,2)))),"mmmm yyyy"),"CHECK INPUT")))</f>
        <v/>
      </c>
      <c r="Z95" s="70"/>
      <c r="AA95" s="68" t="str">
        <f aca="true">IF(A95="","",IF(Z95="","MISSING DATE",IFERROR(IF(IF(ISNUMBER(Z95),Z95,DATE(VALUE(RIGHT(TRIM(Z95),4)),VALUE(MID(TRIM(Z95),4,2)),VALUE(LEFT(TRIM(Z95),2))))&gt;TODAY(),"CHECK INPUT",IF(TODAY()&lt;=AB95,"MINOR + MAJOR ACTIVE",IF(TODAY()&lt;=AC95,"MAJOR ACTIVE","OUTSIDE WARRANTY"))),"CHECK INPUT")))</f>
        <v/>
      </c>
      <c r="AB95" s="66" t="str">
        <f aca="false">IF(A95="","",IF(Z95="","",IFERROR(EDATE(IF(ISNUMBER(Z95),Z95,DATE(VALUE(RIGHT(TRIM(Z95),4)),VALUE(MID(TRIM(Z95),4,2)),VALUE(LEFT(TRIM(Z95),2)))),24),"CHECK INPUT")))</f>
        <v/>
      </c>
      <c r="AC95" s="66" t="str">
        <f aca="false">IF(A95="","",IF(Z95="","",IFERROR(EDATE(IF(ISNUMBER(Z95),Z95,DATE(VALUE(RIGHT(TRIM(Z95),4)),VALUE(MID(TRIM(Z95),4,2)),VALUE(LEFT(TRIM(Z95),2)))),72),"CHECK INPUT")))</f>
        <v/>
      </c>
      <c r="AD95" s="71" t="str">
        <f aca="false">IF(A95="","",IF(Z95="","Enter the confirmed OC / completion date",IF(AA95="CHECK INPUT","Check the OC / completion date entered",IF(AA95="MINOR + MAJOR ACTIVE","Arrange or confirm the defects inspection, builder notification and committee review before the two-year deadline",IF(AA95="MAJOR ACTIVE","Continue major-defect monitoring and obtain committee and legal instructions before the six-year deadline",IF(AA95="OUTSIDE WARRANTY","Confirm whether unresolved defects or alternative rights require legal advice",""))))))</f>
        <v/>
      </c>
      <c r="AE95" s="66" t="str">
        <f aca="true">IF(A95="","",IF(OR(Z95="",NOT(ISNUMBER(Z95)),Z95&gt;TODAY(),AA95="OUTSIDE WARRANTY"),"",IF(AA95="MINOR + MAJOR ACTIVE",IF(AG95&gt;365,AB95-365,IF(AG95&gt;180,AB95-180,IF(AG95&gt;90,AB95-90,IF(AG95&gt;30,AB95-30,TODAY())))),IF(AA95="MAJOR ACTIVE",IF(AI95&gt;365,AC95-365,IF(AI95&gt;180,AC95-180,IF(AI95&gt;90,AC95-90,IF(AI95&gt;30,AC95-30,TODAY())))),""))))</f>
        <v/>
      </c>
      <c r="AF95" s="69"/>
      <c r="AG95" s="1" t="str">
        <f aca="true">IF(OR(AB95="",NOT(ISNUMBER(AB95))),"",AB95-TODAY())</f>
        <v/>
      </c>
      <c r="AH95" s="1" t="str">
        <f aca="false">IF(A95="","",IF(Z95="","MISSING DATE",IF(NOT(ISNUMBER(AB95)),"CHECK INPUT",IF(AG95&lt;0,"EXPIRED",IF(AG95&lt;=30,"DUE ≤ 30 DAYS",IF(AG95&lt;=90,"DUE ≤ 90 DAYS",IF(AG95&lt;=180,"DUE ≤ 180 DAYS",IF(AG95&lt;=365,"DUE ≤ 12 MONTHS","CURRENT"))))))))</f>
        <v/>
      </c>
      <c r="AI95" s="1" t="str">
        <f aca="true">IF(OR(AC95="",NOT(ISNUMBER(AC95))),"",AC95-TODAY())</f>
        <v/>
      </c>
      <c r="AJ95" s="1" t="str">
        <f aca="false">IF(A95="","",IF(Z95="","",IF(NOT(ISNUMBER(AC95)),"CHECK INPUT",IF(AI95&lt;0,"EXPIRED",IF(AI95&lt;=30,"DUE ≤ 30 DAYS",IF(AI95&lt;=90,"DUE ≤ 90 DAYS",IF(AI95&lt;=180,"DUE ≤ 180 DAYS",IF(AI95&lt;=365,"DUE ≤ 12 MONTHS","CURRENT"))))))))</f>
        <v/>
      </c>
      <c r="AK95" s="60"/>
    </row>
    <row r="96" customFormat="false" ht="20" hidden="false" customHeight="true" outlineLevel="0" collapsed="false">
      <c r="A96" s="61"/>
      <c r="B96" s="62"/>
      <c r="C96" s="63"/>
      <c r="D96" s="64"/>
      <c r="E96" s="65"/>
      <c r="F96" s="66" t="str">
        <f aca="false">IF(A96="","",IF(OR(D96="",E96=""),"",IFERROR(EDATE(IF(ISNUMBER(D96),D96,DATE(VALUE(RIGHT(D96,4)),VALUE(MID(D96,4,2)),VALUE(LEFT(D96,2)))),E96*12),"CHECK INPUT")))</f>
        <v/>
      </c>
      <c r="G96" s="67" t="str">
        <f aca="true">IF(OR(F96="",NOT(ISNUMBER(F96))),"",F96-TODAY())</f>
        <v/>
      </c>
      <c r="H96" s="68" t="str">
        <f aca="false">IF(A96="","",IF(OR(D96="",E96=""),"MISSING DATE",IF(NOT(ISNUMBER(F96)),"CHECK INPUT",IF(G96&lt;0,"EXPIRED",IF(G96&lt;=30,"DUE ≤ 30 DAYS",IF(G96&lt;=90,"DUE ≤ 90 DAYS",IF(G96&lt;=180,"DUE ≤ 180 DAYS","CURRENT")))))))</f>
        <v/>
      </c>
      <c r="I96" s="64"/>
      <c r="J96" s="64"/>
      <c r="K96" s="67" t="str">
        <f aca="true">IF(J96="","",IFERROR(IF(ISNUMBER(J96),J96,DATE(VALUE(RIGHT(J96,4)),VALUE(MID(J96,4,2)),VALUE(LEFT(J96,2))))-TODAY(),"CHECK INPUT"))</f>
        <v/>
      </c>
      <c r="L96" s="68" t="str">
        <f aca="false">IF(A96="","",IF(J96="","MISSING DATE",IF(NOT(ISNUMBER(K96)),"CHECK INPUT",IF(K96&lt;0,"OVERDUE",IF(K96&lt;=30,"DUE ≤ 30 DAYS",IF(K96&lt;=90,"DUE ≤ 90 DAYS","CURRENT"))))))</f>
        <v/>
      </c>
      <c r="M96" s="64"/>
      <c r="N96" s="64"/>
      <c r="O96" s="67" t="str">
        <f aca="true">IF(N96="","",IFERROR(IF(ISNUMBER(N96),N96,DATE(VALUE(RIGHT(N96,4)),VALUE(MID(N96,4,2)),VALUE(LEFT(N96,2))))-TODAY(),"CHECK INPUT"))</f>
        <v/>
      </c>
      <c r="P96" s="68" t="str">
        <f aca="false">IF(A96="","",IF(N96="","MISSING DATE",IF(NOT(ISNUMBER(O96)),"CHECK INPUT",IF(O96&lt;0,"OVERDUE",IF(O96&lt;=30,"DUE ≤ 30 DAYS",IF(O96&lt;=90,"DUE ≤ 90 DAYS",IF(O96&lt;=180,"DUE ≤ 180 DAYS","CURRENT")))))))</f>
        <v/>
      </c>
      <c r="Q96" s="64"/>
      <c r="R96" s="64"/>
      <c r="S96" s="67" t="str">
        <f aca="true">IF(R96="","",IFERROR(IF(ISNUMBER(R96),R96,DATE(VALUE(RIGHT(R96,4)),VALUE(MID(R96,4,2)),VALUE(LEFT(R96,2))))-TODAY(),"CHECK INPUT"))</f>
        <v/>
      </c>
      <c r="T96" s="68" t="str">
        <f aca="false">IF(A96="","",IF(R96="","MISSING DATE",IF(NOT(ISNUMBER(S96)),"CHECK INPUT",IF(S96&lt;0,"OVERDUE",IF(S96&lt;=30,"DUE ≤ 30 DAYS",IF(S96&lt;=90,"DUE ≤ 90 DAYS","CURRENT"))))))</f>
        <v/>
      </c>
      <c r="U96" s="64"/>
      <c r="V96" s="62"/>
      <c r="W96" s="64"/>
      <c r="X96" s="69"/>
      <c r="Y96" s="68" t="str">
        <f aca="false">IF(A96="","",IF(U96="","",IFERROR(TEXT(IF(ISNUMBER(U96),U96,DATE(VALUE(RIGHT(U96,4)),VALUE(MID(U96,4,2)),VALUE(LEFT(U96,2)))),"mmmm yyyy"),"CHECK INPUT")))</f>
        <v/>
      </c>
      <c r="Z96" s="70"/>
      <c r="AA96" s="68" t="str">
        <f aca="true">IF(A96="","",IF(Z96="","MISSING DATE",IFERROR(IF(IF(ISNUMBER(Z96),Z96,DATE(VALUE(RIGHT(TRIM(Z96),4)),VALUE(MID(TRIM(Z96),4,2)),VALUE(LEFT(TRIM(Z96),2))))&gt;TODAY(),"CHECK INPUT",IF(TODAY()&lt;=AB96,"MINOR + MAJOR ACTIVE",IF(TODAY()&lt;=AC96,"MAJOR ACTIVE","OUTSIDE WARRANTY"))),"CHECK INPUT")))</f>
        <v/>
      </c>
      <c r="AB96" s="66" t="str">
        <f aca="false">IF(A96="","",IF(Z96="","",IFERROR(EDATE(IF(ISNUMBER(Z96),Z96,DATE(VALUE(RIGHT(TRIM(Z96),4)),VALUE(MID(TRIM(Z96),4,2)),VALUE(LEFT(TRIM(Z96),2)))),24),"CHECK INPUT")))</f>
        <v/>
      </c>
      <c r="AC96" s="66" t="str">
        <f aca="false">IF(A96="","",IF(Z96="","",IFERROR(EDATE(IF(ISNUMBER(Z96),Z96,DATE(VALUE(RIGHT(TRIM(Z96),4)),VALUE(MID(TRIM(Z96),4,2)),VALUE(LEFT(TRIM(Z96),2)))),72),"CHECK INPUT")))</f>
        <v/>
      </c>
      <c r="AD96" s="71" t="str">
        <f aca="false">IF(A96="","",IF(Z96="","Enter the confirmed OC / completion date",IF(AA96="CHECK INPUT","Check the OC / completion date entered",IF(AA96="MINOR + MAJOR ACTIVE","Arrange or confirm the defects inspection, builder notification and committee review before the two-year deadline",IF(AA96="MAJOR ACTIVE","Continue major-defect monitoring and obtain committee and legal instructions before the six-year deadline",IF(AA96="OUTSIDE WARRANTY","Confirm whether unresolved defects or alternative rights require legal advice",""))))))</f>
        <v/>
      </c>
      <c r="AE96" s="66" t="str">
        <f aca="true">IF(A96="","",IF(OR(Z96="",NOT(ISNUMBER(Z96)),Z96&gt;TODAY(),AA96="OUTSIDE WARRANTY"),"",IF(AA96="MINOR + MAJOR ACTIVE",IF(AG96&gt;365,AB96-365,IF(AG96&gt;180,AB96-180,IF(AG96&gt;90,AB96-90,IF(AG96&gt;30,AB96-30,TODAY())))),IF(AA96="MAJOR ACTIVE",IF(AI96&gt;365,AC96-365,IF(AI96&gt;180,AC96-180,IF(AI96&gt;90,AC96-90,IF(AI96&gt;30,AC96-30,TODAY())))),""))))</f>
        <v/>
      </c>
      <c r="AF96" s="69"/>
      <c r="AG96" s="1" t="str">
        <f aca="true">IF(OR(AB96="",NOT(ISNUMBER(AB96))),"",AB96-TODAY())</f>
        <v/>
      </c>
      <c r="AH96" s="1" t="str">
        <f aca="false">IF(A96="","",IF(Z96="","MISSING DATE",IF(NOT(ISNUMBER(AB96)),"CHECK INPUT",IF(AG96&lt;0,"EXPIRED",IF(AG96&lt;=30,"DUE ≤ 30 DAYS",IF(AG96&lt;=90,"DUE ≤ 90 DAYS",IF(AG96&lt;=180,"DUE ≤ 180 DAYS",IF(AG96&lt;=365,"DUE ≤ 12 MONTHS","CURRENT"))))))))</f>
        <v/>
      </c>
      <c r="AI96" s="1" t="str">
        <f aca="true">IF(OR(AC96="",NOT(ISNUMBER(AC96))),"",AC96-TODAY())</f>
        <v/>
      </c>
      <c r="AJ96" s="1" t="str">
        <f aca="false">IF(A96="","",IF(Z96="","",IF(NOT(ISNUMBER(AC96)),"CHECK INPUT",IF(AI96&lt;0,"EXPIRED",IF(AI96&lt;=30,"DUE ≤ 30 DAYS",IF(AI96&lt;=90,"DUE ≤ 90 DAYS",IF(AI96&lt;=180,"DUE ≤ 180 DAYS",IF(AI96&lt;=365,"DUE ≤ 12 MONTHS","CURRENT"))))))))</f>
        <v/>
      </c>
      <c r="AK96" s="60"/>
    </row>
    <row r="97" customFormat="false" ht="20" hidden="false" customHeight="true" outlineLevel="0" collapsed="false">
      <c r="A97" s="61"/>
      <c r="B97" s="62"/>
      <c r="C97" s="63"/>
      <c r="D97" s="64"/>
      <c r="E97" s="65"/>
      <c r="F97" s="66" t="str">
        <f aca="false">IF(A97="","",IF(OR(D97="",E97=""),"",IFERROR(EDATE(IF(ISNUMBER(D97),D97,DATE(VALUE(RIGHT(D97,4)),VALUE(MID(D97,4,2)),VALUE(LEFT(D97,2)))),E97*12),"CHECK INPUT")))</f>
        <v/>
      </c>
      <c r="G97" s="67" t="str">
        <f aca="true">IF(OR(F97="",NOT(ISNUMBER(F97))),"",F97-TODAY())</f>
        <v/>
      </c>
      <c r="H97" s="68" t="str">
        <f aca="false">IF(A97="","",IF(OR(D97="",E97=""),"MISSING DATE",IF(NOT(ISNUMBER(F97)),"CHECK INPUT",IF(G97&lt;0,"EXPIRED",IF(G97&lt;=30,"DUE ≤ 30 DAYS",IF(G97&lt;=90,"DUE ≤ 90 DAYS",IF(G97&lt;=180,"DUE ≤ 180 DAYS","CURRENT")))))))</f>
        <v/>
      </c>
      <c r="I97" s="64"/>
      <c r="J97" s="64"/>
      <c r="K97" s="67" t="str">
        <f aca="true">IF(J97="","",IFERROR(IF(ISNUMBER(J97),J97,DATE(VALUE(RIGHT(J97,4)),VALUE(MID(J97,4,2)),VALUE(LEFT(J97,2))))-TODAY(),"CHECK INPUT"))</f>
        <v/>
      </c>
      <c r="L97" s="68" t="str">
        <f aca="false">IF(A97="","",IF(J97="","MISSING DATE",IF(NOT(ISNUMBER(K97)),"CHECK INPUT",IF(K97&lt;0,"OVERDUE",IF(K97&lt;=30,"DUE ≤ 30 DAYS",IF(K97&lt;=90,"DUE ≤ 90 DAYS","CURRENT"))))))</f>
        <v/>
      </c>
      <c r="M97" s="64"/>
      <c r="N97" s="64"/>
      <c r="O97" s="67" t="str">
        <f aca="true">IF(N97="","",IFERROR(IF(ISNUMBER(N97),N97,DATE(VALUE(RIGHT(N97,4)),VALUE(MID(N97,4,2)),VALUE(LEFT(N97,2))))-TODAY(),"CHECK INPUT"))</f>
        <v/>
      </c>
      <c r="P97" s="68" t="str">
        <f aca="false">IF(A97="","",IF(N97="","MISSING DATE",IF(NOT(ISNUMBER(O97)),"CHECK INPUT",IF(O97&lt;0,"OVERDUE",IF(O97&lt;=30,"DUE ≤ 30 DAYS",IF(O97&lt;=90,"DUE ≤ 90 DAYS",IF(O97&lt;=180,"DUE ≤ 180 DAYS","CURRENT")))))))</f>
        <v/>
      </c>
      <c r="Q97" s="64"/>
      <c r="R97" s="64"/>
      <c r="S97" s="67" t="str">
        <f aca="true">IF(R97="","",IFERROR(IF(ISNUMBER(R97),R97,DATE(VALUE(RIGHT(R97,4)),VALUE(MID(R97,4,2)),VALUE(LEFT(R97,2))))-TODAY(),"CHECK INPUT"))</f>
        <v/>
      </c>
      <c r="T97" s="68" t="str">
        <f aca="false">IF(A97="","",IF(R97="","MISSING DATE",IF(NOT(ISNUMBER(S97)),"CHECK INPUT",IF(S97&lt;0,"OVERDUE",IF(S97&lt;=30,"DUE ≤ 30 DAYS",IF(S97&lt;=90,"DUE ≤ 90 DAYS","CURRENT"))))))</f>
        <v/>
      </c>
      <c r="U97" s="64"/>
      <c r="V97" s="62"/>
      <c r="W97" s="64"/>
      <c r="X97" s="69"/>
      <c r="Y97" s="68" t="str">
        <f aca="false">IF(A97="","",IF(U97="","",IFERROR(TEXT(IF(ISNUMBER(U97),U97,DATE(VALUE(RIGHT(U97,4)),VALUE(MID(U97,4,2)),VALUE(LEFT(U97,2)))),"mmmm yyyy"),"CHECK INPUT")))</f>
        <v/>
      </c>
      <c r="Z97" s="70"/>
      <c r="AA97" s="68" t="str">
        <f aca="true">IF(A97="","",IF(Z97="","MISSING DATE",IFERROR(IF(IF(ISNUMBER(Z97),Z97,DATE(VALUE(RIGHT(TRIM(Z97),4)),VALUE(MID(TRIM(Z97),4,2)),VALUE(LEFT(TRIM(Z97),2))))&gt;TODAY(),"CHECK INPUT",IF(TODAY()&lt;=AB97,"MINOR + MAJOR ACTIVE",IF(TODAY()&lt;=AC97,"MAJOR ACTIVE","OUTSIDE WARRANTY"))),"CHECK INPUT")))</f>
        <v/>
      </c>
      <c r="AB97" s="66" t="str">
        <f aca="false">IF(A97="","",IF(Z97="","",IFERROR(EDATE(IF(ISNUMBER(Z97),Z97,DATE(VALUE(RIGHT(TRIM(Z97),4)),VALUE(MID(TRIM(Z97),4,2)),VALUE(LEFT(TRIM(Z97),2)))),24),"CHECK INPUT")))</f>
        <v/>
      </c>
      <c r="AC97" s="66" t="str">
        <f aca="false">IF(A97="","",IF(Z97="","",IFERROR(EDATE(IF(ISNUMBER(Z97),Z97,DATE(VALUE(RIGHT(TRIM(Z97),4)),VALUE(MID(TRIM(Z97),4,2)),VALUE(LEFT(TRIM(Z97),2)))),72),"CHECK INPUT")))</f>
        <v/>
      </c>
      <c r="AD97" s="71" t="str">
        <f aca="false">IF(A97="","",IF(Z97="","Enter the confirmed OC / completion date",IF(AA97="CHECK INPUT","Check the OC / completion date entered",IF(AA97="MINOR + MAJOR ACTIVE","Arrange or confirm the defects inspection, builder notification and committee review before the two-year deadline",IF(AA97="MAJOR ACTIVE","Continue major-defect monitoring and obtain committee and legal instructions before the six-year deadline",IF(AA97="OUTSIDE WARRANTY","Confirm whether unresolved defects or alternative rights require legal advice",""))))))</f>
        <v/>
      </c>
      <c r="AE97" s="66" t="str">
        <f aca="true">IF(A97="","",IF(OR(Z97="",NOT(ISNUMBER(Z97)),Z97&gt;TODAY(),AA97="OUTSIDE WARRANTY"),"",IF(AA97="MINOR + MAJOR ACTIVE",IF(AG97&gt;365,AB97-365,IF(AG97&gt;180,AB97-180,IF(AG97&gt;90,AB97-90,IF(AG97&gt;30,AB97-30,TODAY())))),IF(AA97="MAJOR ACTIVE",IF(AI97&gt;365,AC97-365,IF(AI97&gt;180,AC97-180,IF(AI97&gt;90,AC97-90,IF(AI97&gt;30,AC97-30,TODAY())))),""))))</f>
        <v/>
      </c>
      <c r="AF97" s="69"/>
      <c r="AG97" s="1" t="str">
        <f aca="true">IF(OR(AB97="",NOT(ISNUMBER(AB97))),"",AB97-TODAY())</f>
        <v/>
      </c>
      <c r="AH97" s="1" t="str">
        <f aca="false">IF(A97="","",IF(Z97="","MISSING DATE",IF(NOT(ISNUMBER(AB97)),"CHECK INPUT",IF(AG97&lt;0,"EXPIRED",IF(AG97&lt;=30,"DUE ≤ 30 DAYS",IF(AG97&lt;=90,"DUE ≤ 90 DAYS",IF(AG97&lt;=180,"DUE ≤ 180 DAYS",IF(AG97&lt;=365,"DUE ≤ 12 MONTHS","CURRENT"))))))))</f>
        <v/>
      </c>
      <c r="AI97" s="1" t="str">
        <f aca="true">IF(OR(AC97="",NOT(ISNUMBER(AC97))),"",AC97-TODAY())</f>
        <v/>
      </c>
      <c r="AJ97" s="1" t="str">
        <f aca="false">IF(A97="","",IF(Z97="","",IF(NOT(ISNUMBER(AC97)),"CHECK INPUT",IF(AI97&lt;0,"EXPIRED",IF(AI97&lt;=30,"DUE ≤ 30 DAYS",IF(AI97&lt;=90,"DUE ≤ 90 DAYS",IF(AI97&lt;=180,"DUE ≤ 180 DAYS",IF(AI97&lt;=365,"DUE ≤ 12 MONTHS","CURRENT"))))))))</f>
        <v/>
      </c>
      <c r="AK97" s="60"/>
    </row>
    <row r="98" customFormat="false" ht="20" hidden="false" customHeight="true" outlineLevel="0" collapsed="false">
      <c r="A98" s="61"/>
      <c r="B98" s="62"/>
      <c r="C98" s="63"/>
      <c r="D98" s="64"/>
      <c r="E98" s="65"/>
      <c r="F98" s="66" t="str">
        <f aca="false">IF(A98="","",IF(OR(D98="",E98=""),"",IFERROR(EDATE(IF(ISNUMBER(D98),D98,DATE(VALUE(RIGHT(D98,4)),VALUE(MID(D98,4,2)),VALUE(LEFT(D98,2)))),E98*12),"CHECK INPUT")))</f>
        <v/>
      </c>
      <c r="G98" s="67" t="str">
        <f aca="true">IF(OR(F98="",NOT(ISNUMBER(F98))),"",F98-TODAY())</f>
        <v/>
      </c>
      <c r="H98" s="68" t="str">
        <f aca="false">IF(A98="","",IF(OR(D98="",E98=""),"MISSING DATE",IF(NOT(ISNUMBER(F98)),"CHECK INPUT",IF(G98&lt;0,"EXPIRED",IF(G98&lt;=30,"DUE ≤ 30 DAYS",IF(G98&lt;=90,"DUE ≤ 90 DAYS",IF(G98&lt;=180,"DUE ≤ 180 DAYS","CURRENT")))))))</f>
        <v/>
      </c>
      <c r="I98" s="64"/>
      <c r="J98" s="64"/>
      <c r="K98" s="67" t="str">
        <f aca="true">IF(J98="","",IFERROR(IF(ISNUMBER(J98),J98,DATE(VALUE(RIGHT(J98,4)),VALUE(MID(J98,4,2)),VALUE(LEFT(J98,2))))-TODAY(),"CHECK INPUT"))</f>
        <v/>
      </c>
      <c r="L98" s="68" t="str">
        <f aca="false">IF(A98="","",IF(J98="","MISSING DATE",IF(NOT(ISNUMBER(K98)),"CHECK INPUT",IF(K98&lt;0,"OVERDUE",IF(K98&lt;=30,"DUE ≤ 30 DAYS",IF(K98&lt;=90,"DUE ≤ 90 DAYS","CURRENT"))))))</f>
        <v/>
      </c>
      <c r="M98" s="64"/>
      <c r="N98" s="64"/>
      <c r="O98" s="67" t="str">
        <f aca="true">IF(N98="","",IFERROR(IF(ISNUMBER(N98),N98,DATE(VALUE(RIGHT(N98,4)),VALUE(MID(N98,4,2)),VALUE(LEFT(N98,2))))-TODAY(),"CHECK INPUT"))</f>
        <v/>
      </c>
      <c r="P98" s="68" t="str">
        <f aca="false">IF(A98="","",IF(N98="","MISSING DATE",IF(NOT(ISNUMBER(O98)),"CHECK INPUT",IF(O98&lt;0,"OVERDUE",IF(O98&lt;=30,"DUE ≤ 30 DAYS",IF(O98&lt;=90,"DUE ≤ 90 DAYS",IF(O98&lt;=180,"DUE ≤ 180 DAYS","CURRENT")))))))</f>
        <v/>
      </c>
      <c r="Q98" s="64"/>
      <c r="R98" s="64"/>
      <c r="S98" s="67" t="str">
        <f aca="true">IF(R98="","",IFERROR(IF(ISNUMBER(R98),R98,DATE(VALUE(RIGHT(R98,4)),VALUE(MID(R98,4,2)),VALUE(LEFT(R98,2))))-TODAY(),"CHECK INPUT"))</f>
        <v/>
      </c>
      <c r="T98" s="68" t="str">
        <f aca="false">IF(A98="","",IF(R98="","MISSING DATE",IF(NOT(ISNUMBER(S98)),"CHECK INPUT",IF(S98&lt;0,"OVERDUE",IF(S98&lt;=30,"DUE ≤ 30 DAYS",IF(S98&lt;=90,"DUE ≤ 90 DAYS","CURRENT"))))))</f>
        <v/>
      </c>
      <c r="U98" s="64"/>
      <c r="V98" s="62"/>
      <c r="W98" s="64"/>
      <c r="X98" s="69"/>
      <c r="Y98" s="68" t="str">
        <f aca="false">IF(A98="","",IF(U98="","",IFERROR(TEXT(IF(ISNUMBER(U98),U98,DATE(VALUE(RIGHT(U98,4)),VALUE(MID(U98,4,2)),VALUE(LEFT(U98,2)))),"mmmm yyyy"),"CHECK INPUT")))</f>
        <v/>
      </c>
      <c r="Z98" s="70"/>
      <c r="AA98" s="68" t="str">
        <f aca="true">IF(A98="","",IF(Z98="","MISSING DATE",IFERROR(IF(IF(ISNUMBER(Z98),Z98,DATE(VALUE(RIGHT(TRIM(Z98),4)),VALUE(MID(TRIM(Z98),4,2)),VALUE(LEFT(TRIM(Z98),2))))&gt;TODAY(),"CHECK INPUT",IF(TODAY()&lt;=AB98,"MINOR + MAJOR ACTIVE",IF(TODAY()&lt;=AC98,"MAJOR ACTIVE","OUTSIDE WARRANTY"))),"CHECK INPUT")))</f>
        <v/>
      </c>
      <c r="AB98" s="66" t="str">
        <f aca="false">IF(A98="","",IF(Z98="","",IFERROR(EDATE(IF(ISNUMBER(Z98),Z98,DATE(VALUE(RIGHT(TRIM(Z98),4)),VALUE(MID(TRIM(Z98),4,2)),VALUE(LEFT(TRIM(Z98),2)))),24),"CHECK INPUT")))</f>
        <v/>
      </c>
      <c r="AC98" s="66" t="str">
        <f aca="false">IF(A98="","",IF(Z98="","",IFERROR(EDATE(IF(ISNUMBER(Z98),Z98,DATE(VALUE(RIGHT(TRIM(Z98),4)),VALUE(MID(TRIM(Z98),4,2)),VALUE(LEFT(TRIM(Z98),2)))),72),"CHECK INPUT")))</f>
        <v/>
      </c>
      <c r="AD98" s="71" t="str">
        <f aca="false">IF(A98="","",IF(Z98="","Enter the confirmed OC / completion date",IF(AA98="CHECK INPUT","Check the OC / completion date entered",IF(AA98="MINOR + MAJOR ACTIVE","Arrange or confirm the defects inspection, builder notification and committee review before the two-year deadline",IF(AA98="MAJOR ACTIVE","Continue major-defect monitoring and obtain committee and legal instructions before the six-year deadline",IF(AA98="OUTSIDE WARRANTY","Confirm whether unresolved defects or alternative rights require legal advice",""))))))</f>
        <v/>
      </c>
      <c r="AE98" s="66" t="str">
        <f aca="true">IF(A98="","",IF(OR(Z98="",NOT(ISNUMBER(Z98)),Z98&gt;TODAY(),AA98="OUTSIDE WARRANTY"),"",IF(AA98="MINOR + MAJOR ACTIVE",IF(AG98&gt;365,AB98-365,IF(AG98&gt;180,AB98-180,IF(AG98&gt;90,AB98-90,IF(AG98&gt;30,AB98-30,TODAY())))),IF(AA98="MAJOR ACTIVE",IF(AI98&gt;365,AC98-365,IF(AI98&gt;180,AC98-180,IF(AI98&gt;90,AC98-90,IF(AI98&gt;30,AC98-30,TODAY())))),""))))</f>
        <v/>
      </c>
      <c r="AF98" s="69"/>
      <c r="AG98" s="1" t="str">
        <f aca="true">IF(OR(AB98="",NOT(ISNUMBER(AB98))),"",AB98-TODAY())</f>
        <v/>
      </c>
      <c r="AH98" s="1" t="str">
        <f aca="false">IF(A98="","",IF(Z98="","MISSING DATE",IF(NOT(ISNUMBER(AB98)),"CHECK INPUT",IF(AG98&lt;0,"EXPIRED",IF(AG98&lt;=30,"DUE ≤ 30 DAYS",IF(AG98&lt;=90,"DUE ≤ 90 DAYS",IF(AG98&lt;=180,"DUE ≤ 180 DAYS",IF(AG98&lt;=365,"DUE ≤ 12 MONTHS","CURRENT"))))))))</f>
        <v/>
      </c>
      <c r="AI98" s="1" t="str">
        <f aca="true">IF(OR(AC98="",NOT(ISNUMBER(AC98))),"",AC98-TODAY())</f>
        <v/>
      </c>
      <c r="AJ98" s="1" t="str">
        <f aca="false">IF(A98="","",IF(Z98="","",IF(NOT(ISNUMBER(AC98)),"CHECK INPUT",IF(AI98&lt;0,"EXPIRED",IF(AI98&lt;=30,"DUE ≤ 30 DAYS",IF(AI98&lt;=90,"DUE ≤ 90 DAYS",IF(AI98&lt;=180,"DUE ≤ 180 DAYS",IF(AI98&lt;=365,"DUE ≤ 12 MONTHS","CURRENT"))))))))</f>
        <v/>
      </c>
      <c r="AK98" s="60"/>
    </row>
    <row r="99" customFormat="false" ht="20" hidden="false" customHeight="true" outlineLevel="0" collapsed="false">
      <c r="A99" s="61"/>
      <c r="B99" s="62"/>
      <c r="C99" s="63"/>
      <c r="D99" s="64"/>
      <c r="E99" s="65"/>
      <c r="F99" s="66" t="str">
        <f aca="false">IF(A99="","",IF(OR(D99="",E99=""),"",IFERROR(EDATE(IF(ISNUMBER(D99),D99,DATE(VALUE(RIGHT(D99,4)),VALUE(MID(D99,4,2)),VALUE(LEFT(D99,2)))),E99*12),"CHECK INPUT")))</f>
        <v/>
      </c>
      <c r="G99" s="67" t="str">
        <f aca="true">IF(OR(F99="",NOT(ISNUMBER(F99))),"",F99-TODAY())</f>
        <v/>
      </c>
      <c r="H99" s="68" t="str">
        <f aca="false">IF(A99="","",IF(OR(D99="",E99=""),"MISSING DATE",IF(NOT(ISNUMBER(F99)),"CHECK INPUT",IF(G99&lt;0,"EXPIRED",IF(G99&lt;=30,"DUE ≤ 30 DAYS",IF(G99&lt;=90,"DUE ≤ 90 DAYS",IF(G99&lt;=180,"DUE ≤ 180 DAYS","CURRENT")))))))</f>
        <v/>
      </c>
      <c r="I99" s="64"/>
      <c r="J99" s="64"/>
      <c r="K99" s="67" t="str">
        <f aca="true">IF(J99="","",IFERROR(IF(ISNUMBER(J99),J99,DATE(VALUE(RIGHT(J99,4)),VALUE(MID(J99,4,2)),VALUE(LEFT(J99,2))))-TODAY(),"CHECK INPUT"))</f>
        <v/>
      </c>
      <c r="L99" s="68" t="str">
        <f aca="false">IF(A99="","",IF(J99="","MISSING DATE",IF(NOT(ISNUMBER(K99)),"CHECK INPUT",IF(K99&lt;0,"OVERDUE",IF(K99&lt;=30,"DUE ≤ 30 DAYS",IF(K99&lt;=90,"DUE ≤ 90 DAYS","CURRENT"))))))</f>
        <v/>
      </c>
      <c r="M99" s="64"/>
      <c r="N99" s="64"/>
      <c r="O99" s="67" t="str">
        <f aca="true">IF(N99="","",IFERROR(IF(ISNUMBER(N99),N99,DATE(VALUE(RIGHT(N99,4)),VALUE(MID(N99,4,2)),VALUE(LEFT(N99,2))))-TODAY(),"CHECK INPUT"))</f>
        <v/>
      </c>
      <c r="P99" s="68" t="str">
        <f aca="false">IF(A99="","",IF(N99="","MISSING DATE",IF(NOT(ISNUMBER(O99)),"CHECK INPUT",IF(O99&lt;0,"OVERDUE",IF(O99&lt;=30,"DUE ≤ 30 DAYS",IF(O99&lt;=90,"DUE ≤ 90 DAYS",IF(O99&lt;=180,"DUE ≤ 180 DAYS","CURRENT")))))))</f>
        <v/>
      </c>
      <c r="Q99" s="64"/>
      <c r="R99" s="64"/>
      <c r="S99" s="67" t="str">
        <f aca="true">IF(R99="","",IFERROR(IF(ISNUMBER(R99),R99,DATE(VALUE(RIGHT(R99,4)),VALUE(MID(R99,4,2)),VALUE(LEFT(R99,2))))-TODAY(),"CHECK INPUT"))</f>
        <v/>
      </c>
      <c r="T99" s="68" t="str">
        <f aca="false">IF(A99="","",IF(R99="","MISSING DATE",IF(NOT(ISNUMBER(S99)),"CHECK INPUT",IF(S99&lt;0,"OVERDUE",IF(S99&lt;=30,"DUE ≤ 30 DAYS",IF(S99&lt;=90,"DUE ≤ 90 DAYS","CURRENT"))))))</f>
        <v/>
      </c>
      <c r="U99" s="64"/>
      <c r="V99" s="62"/>
      <c r="W99" s="64"/>
      <c r="X99" s="69"/>
      <c r="Y99" s="68" t="str">
        <f aca="false">IF(A99="","",IF(U99="","",IFERROR(TEXT(IF(ISNUMBER(U99),U99,DATE(VALUE(RIGHT(U99,4)),VALUE(MID(U99,4,2)),VALUE(LEFT(U99,2)))),"mmmm yyyy"),"CHECK INPUT")))</f>
        <v/>
      </c>
      <c r="Z99" s="70"/>
      <c r="AA99" s="68" t="str">
        <f aca="true">IF(A99="","",IF(Z99="","MISSING DATE",IFERROR(IF(IF(ISNUMBER(Z99),Z99,DATE(VALUE(RIGHT(TRIM(Z99),4)),VALUE(MID(TRIM(Z99),4,2)),VALUE(LEFT(TRIM(Z99),2))))&gt;TODAY(),"CHECK INPUT",IF(TODAY()&lt;=AB99,"MINOR + MAJOR ACTIVE",IF(TODAY()&lt;=AC99,"MAJOR ACTIVE","OUTSIDE WARRANTY"))),"CHECK INPUT")))</f>
        <v/>
      </c>
      <c r="AB99" s="66" t="str">
        <f aca="false">IF(A99="","",IF(Z99="","",IFERROR(EDATE(IF(ISNUMBER(Z99),Z99,DATE(VALUE(RIGHT(TRIM(Z99),4)),VALUE(MID(TRIM(Z99),4,2)),VALUE(LEFT(TRIM(Z99),2)))),24),"CHECK INPUT")))</f>
        <v/>
      </c>
      <c r="AC99" s="66" t="str">
        <f aca="false">IF(A99="","",IF(Z99="","",IFERROR(EDATE(IF(ISNUMBER(Z99),Z99,DATE(VALUE(RIGHT(TRIM(Z99),4)),VALUE(MID(TRIM(Z99),4,2)),VALUE(LEFT(TRIM(Z99),2)))),72),"CHECK INPUT")))</f>
        <v/>
      </c>
      <c r="AD99" s="71" t="str">
        <f aca="false">IF(A99="","",IF(Z99="","Enter the confirmed OC / completion date",IF(AA99="CHECK INPUT","Check the OC / completion date entered",IF(AA99="MINOR + MAJOR ACTIVE","Arrange or confirm the defects inspection, builder notification and committee review before the two-year deadline",IF(AA99="MAJOR ACTIVE","Continue major-defect monitoring and obtain committee and legal instructions before the six-year deadline",IF(AA99="OUTSIDE WARRANTY","Confirm whether unresolved defects or alternative rights require legal advice",""))))))</f>
        <v/>
      </c>
      <c r="AE99" s="66" t="str">
        <f aca="true">IF(A99="","",IF(OR(Z99="",NOT(ISNUMBER(Z99)),Z99&gt;TODAY(),AA99="OUTSIDE WARRANTY"),"",IF(AA99="MINOR + MAJOR ACTIVE",IF(AG99&gt;365,AB99-365,IF(AG99&gt;180,AB99-180,IF(AG99&gt;90,AB99-90,IF(AG99&gt;30,AB99-30,TODAY())))),IF(AA99="MAJOR ACTIVE",IF(AI99&gt;365,AC99-365,IF(AI99&gt;180,AC99-180,IF(AI99&gt;90,AC99-90,IF(AI99&gt;30,AC99-30,TODAY())))),""))))</f>
        <v/>
      </c>
      <c r="AF99" s="69"/>
      <c r="AG99" s="1" t="str">
        <f aca="true">IF(OR(AB99="",NOT(ISNUMBER(AB99))),"",AB99-TODAY())</f>
        <v/>
      </c>
      <c r="AH99" s="1" t="str">
        <f aca="false">IF(A99="","",IF(Z99="","MISSING DATE",IF(NOT(ISNUMBER(AB99)),"CHECK INPUT",IF(AG99&lt;0,"EXPIRED",IF(AG99&lt;=30,"DUE ≤ 30 DAYS",IF(AG99&lt;=90,"DUE ≤ 90 DAYS",IF(AG99&lt;=180,"DUE ≤ 180 DAYS",IF(AG99&lt;=365,"DUE ≤ 12 MONTHS","CURRENT"))))))))</f>
        <v/>
      </c>
      <c r="AI99" s="1" t="str">
        <f aca="true">IF(OR(AC99="",NOT(ISNUMBER(AC99))),"",AC99-TODAY())</f>
        <v/>
      </c>
      <c r="AJ99" s="1" t="str">
        <f aca="false">IF(A99="","",IF(Z99="","",IF(NOT(ISNUMBER(AC99)),"CHECK INPUT",IF(AI99&lt;0,"EXPIRED",IF(AI99&lt;=30,"DUE ≤ 30 DAYS",IF(AI99&lt;=90,"DUE ≤ 90 DAYS",IF(AI99&lt;=180,"DUE ≤ 180 DAYS",IF(AI99&lt;=365,"DUE ≤ 12 MONTHS","CURRENT"))))))))</f>
        <v/>
      </c>
      <c r="AK99" s="60"/>
    </row>
    <row r="100" customFormat="false" ht="20" hidden="false" customHeight="true" outlineLevel="0" collapsed="false">
      <c r="A100" s="61"/>
      <c r="B100" s="62"/>
      <c r="C100" s="63"/>
      <c r="D100" s="64"/>
      <c r="E100" s="65"/>
      <c r="F100" s="66" t="str">
        <f aca="false">IF(A100="","",IF(OR(D100="",E100=""),"",IFERROR(EDATE(IF(ISNUMBER(D100),D100,DATE(VALUE(RIGHT(D100,4)),VALUE(MID(D100,4,2)),VALUE(LEFT(D100,2)))),E100*12),"CHECK INPUT")))</f>
        <v/>
      </c>
      <c r="G100" s="67" t="str">
        <f aca="true">IF(OR(F100="",NOT(ISNUMBER(F100))),"",F100-TODAY())</f>
        <v/>
      </c>
      <c r="H100" s="68" t="str">
        <f aca="false">IF(A100="","",IF(OR(D100="",E100=""),"MISSING DATE",IF(NOT(ISNUMBER(F100)),"CHECK INPUT",IF(G100&lt;0,"EXPIRED",IF(G100&lt;=30,"DUE ≤ 30 DAYS",IF(G100&lt;=90,"DUE ≤ 90 DAYS",IF(G100&lt;=180,"DUE ≤ 180 DAYS","CURRENT")))))))</f>
        <v/>
      </c>
      <c r="I100" s="64"/>
      <c r="J100" s="64"/>
      <c r="K100" s="67" t="str">
        <f aca="true">IF(J100="","",IFERROR(IF(ISNUMBER(J100),J100,DATE(VALUE(RIGHT(J100,4)),VALUE(MID(J100,4,2)),VALUE(LEFT(J100,2))))-TODAY(),"CHECK INPUT"))</f>
        <v/>
      </c>
      <c r="L100" s="68" t="str">
        <f aca="false">IF(A100="","",IF(J100="","MISSING DATE",IF(NOT(ISNUMBER(K100)),"CHECK INPUT",IF(K100&lt;0,"OVERDUE",IF(K100&lt;=30,"DUE ≤ 30 DAYS",IF(K100&lt;=90,"DUE ≤ 90 DAYS","CURRENT"))))))</f>
        <v/>
      </c>
      <c r="M100" s="64"/>
      <c r="N100" s="64"/>
      <c r="O100" s="67" t="str">
        <f aca="true">IF(N100="","",IFERROR(IF(ISNUMBER(N100),N100,DATE(VALUE(RIGHT(N100,4)),VALUE(MID(N100,4,2)),VALUE(LEFT(N100,2))))-TODAY(),"CHECK INPUT"))</f>
        <v/>
      </c>
      <c r="P100" s="68" t="str">
        <f aca="false">IF(A100="","",IF(N100="","MISSING DATE",IF(NOT(ISNUMBER(O100)),"CHECK INPUT",IF(O100&lt;0,"OVERDUE",IF(O100&lt;=30,"DUE ≤ 30 DAYS",IF(O100&lt;=90,"DUE ≤ 90 DAYS",IF(O100&lt;=180,"DUE ≤ 180 DAYS","CURRENT")))))))</f>
        <v/>
      </c>
      <c r="Q100" s="64"/>
      <c r="R100" s="64"/>
      <c r="S100" s="67" t="str">
        <f aca="true">IF(R100="","",IFERROR(IF(ISNUMBER(R100),R100,DATE(VALUE(RIGHT(R100,4)),VALUE(MID(R100,4,2)),VALUE(LEFT(R100,2))))-TODAY(),"CHECK INPUT"))</f>
        <v/>
      </c>
      <c r="T100" s="68" t="str">
        <f aca="false">IF(A100="","",IF(R100="","MISSING DATE",IF(NOT(ISNUMBER(S100)),"CHECK INPUT",IF(S100&lt;0,"OVERDUE",IF(S100&lt;=30,"DUE ≤ 30 DAYS",IF(S100&lt;=90,"DUE ≤ 90 DAYS","CURRENT"))))))</f>
        <v/>
      </c>
      <c r="U100" s="64"/>
      <c r="V100" s="62"/>
      <c r="W100" s="64"/>
      <c r="X100" s="69"/>
      <c r="Y100" s="68" t="str">
        <f aca="false">IF(A100="","",IF(U100="","",IFERROR(TEXT(IF(ISNUMBER(U100),U100,DATE(VALUE(RIGHT(U100,4)),VALUE(MID(U100,4,2)),VALUE(LEFT(U100,2)))),"mmmm yyyy"),"CHECK INPUT")))</f>
        <v/>
      </c>
      <c r="Z100" s="70"/>
      <c r="AA100" s="68" t="str">
        <f aca="true">IF(A100="","",IF(Z100="","MISSING DATE",IFERROR(IF(IF(ISNUMBER(Z100),Z100,DATE(VALUE(RIGHT(TRIM(Z100),4)),VALUE(MID(TRIM(Z100),4,2)),VALUE(LEFT(TRIM(Z100),2))))&gt;TODAY(),"CHECK INPUT",IF(TODAY()&lt;=AB100,"MINOR + MAJOR ACTIVE",IF(TODAY()&lt;=AC100,"MAJOR ACTIVE","OUTSIDE WARRANTY"))),"CHECK INPUT")))</f>
        <v/>
      </c>
      <c r="AB100" s="66" t="str">
        <f aca="false">IF(A100="","",IF(Z100="","",IFERROR(EDATE(IF(ISNUMBER(Z100),Z100,DATE(VALUE(RIGHT(TRIM(Z100),4)),VALUE(MID(TRIM(Z100),4,2)),VALUE(LEFT(TRIM(Z100),2)))),24),"CHECK INPUT")))</f>
        <v/>
      </c>
      <c r="AC100" s="66" t="str">
        <f aca="false">IF(A100="","",IF(Z100="","",IFERROR(EDATE(IF(ISNUMBER(Z100),Z100,DATE(VALUE(RIGHT(TRIM(Z100),4)),VALUE(MID(TRIM(Z100),4,2)),VALUE(LEFT(TRIM(Z100),2)))),72),"CHECK INPUT")))</f>
        <v/>
      </c>
      <c r="AD100" s="71" t="str">
        <f aca="false">IF(A100="","",IF(Z100="","Enter the confirmed OC / completion date",IF(AA100="CHECK INPUT","Check the OC / completion date entered",IF(AA100="MINOR + MAJOR ACTIVE","Arrange or confirm the defects inspection, builder notification and committee review before the two-year deadline",IF(AA100="MAJOR ACTIVE","Continue major-defect monitoring and obtain committee and legal instructions before the six-year deadline",IF(AA100="OUTSIDE WARRANTY","Confirm whether unresolved defects or alternative rights require legal advice",""))))))</f>
        <v/>
      </c>
      <c r="AE100" s="66" t="str">
        <f aca="true">IF(A100="","",IF(OR(Z100="",NOT(ISNUMBER(Z100)),Z100&gt;TODAY(),AA100="OUTSIDE WARRANTY"),"",IF(AA100="MINOR + MAJOR ACTIVE",IF(AG100&gt;365,AB100-365,IF(AG100&gt;180,AB100-180,IF(AG100&gt;90,AB100-90,IF(AG100&gt;30,AB100-30,TODAY())))),IF(AA100="MAJOR ACTIVE",IF(AI100&gt;365,AC100-365,IF(AI100&gt;180,AC100-180,IF(AI100&gt;90,AC100-90,IF(AI100&gt;30,AC100-30,TODAY())))),""))))</f>
        <v/>
      </c>
      <c r="AF100" s="69"/>
      <c r="AG100" s="1" t="str">
        <f aca="true">IF(OR(AB100="",NOT(ISNUMBER(AB100))),"",AB100-TODAY())</f>
        <v/>
      </c>
      <c r="AH100" s="1" t="str">
        <f aca="false">IF(A100="","",IF(Z100="","MISSING DATE",IF(NOT(ISNUMBER(AB100)),"CHECK INPUT",IF(AG100&lt;0,"EXPIRED",IF(AG100&lt;=30,"DUE ≤ 30 DAYS",IF(AG100&lt;=90,"DUE ≤ 90 DAYS",IF(AG100&lt;=180,"DUE ≤ 180 DAYS",IF(AG100&lt;=365,"DUE ≤ 12 MONTHS","CURRENT"))))))))</f>
        <v/>
      </c>
      <c r="AI100" s="1" t="str">
        <f aca="true">IF(OR(AC100="",NOT(ISNUMBER(AC100))),"",AC100-TODAY())</f>
        <v/>
      </c>
      <c r="AJ100" s="1" t="str">
        <f aca="false">IF(A100="","",IF(Z100="","",IF(NOT(ISNUMBER(AC100)),"CHECK INPUT",IF(AI100&lt;0,"EXPIRED",IF(AI100&lt;=30,"DUE ≤ 30 DAYS",IF(AI100&lt;=90,"DUE ≤ 90 DAYS",IF(AI100&lt;=180,"DUE ≤ 180 DAYS",IF(AI100&lt;=365,"DUE ≤ 12 MONTHS","CURRENT"))))))))</f>
        <v/>
      </c>
      <c r="AK100" s="60"/>
    </row>
    <row r="101" customFormat="false" ht="20" hidden="false" customHeight="true" outlineLevel="0" collapsed="false">
      <c r="A101" s="61"/>
      <c r="B101" s="62"/>
      <c r="C101" s="63"/>
      <c r="D101" s="64"/>
      <c r="E101" s="65"/>
      <c r="F101" s="66" t="str">
        <f aca="false">IF(A101="","",IF(OR(D101="",E101=""),"",IFERROR(EDATE(IF(ISNUMBER(D101),D101,DATE(VALUE(RIGHT(D101,4)),VALUE(MID(D101,4,2)),VALUE(LEFT(D101,2)))),E101*12),"CHECK INPUT")))</f>
        <v/>
      </c>
      <c r="G101" s="67" t="str">
        <f aca="true">IF(OR(F101="",NOT(ISNUMBER(F101))),"",F101-TODAY())</f>
        <v/>
      </c>
      <c r="H101" s="68" t="str">
        <f aca="false">IF(A101="","",IF(OR(D101="",E101=""),"MISSING DATE",IF(NOT(ISNUMBER(F101)),"CHECK INPUT",IF(G101&lt;0,"EXPIRED",IF(G101&lt;=30,"DUE ≤ 30 DAYS",IF(G101&lt;=90,"DUE ≤ 90 DAYS",IF(G101&lt;=180,"DUE ≤ 180 DAYS","CURRENT")))))))</f>
        <v/>
      </c>
      <c r="I101" s="64"/>
      <c r="J101" s="64"/>
      <c r="K101" s="67" t="str">
        <f aca="true">IF(J101="","",IFERROR(IF(ISNUMBER(J101),J101,DATE(VALUE(RIGHT(J101,4)),VALUE(MID(J101,4,2)),VALUE(LEFT(J101,2))))-TODAY(),"CHECK INPUT"))</f>
        <v/>
      </c>
      <c r="L101" s="68" t="str">
        <f aca="false">IF(A101="","",IF(J101="","MISSING DATE",IF(NOT(ISNUMBER(K101)),"CHECK INPUT",IF(K101&lt;0,"OVERDUE",IF(K101&lt;=30,"DUE ≤ 30 DAYS",IF(K101&lt;=90,"DUE ≤ 90 DAYS","CURRENT"))))))</f>
        <v/>
      </c>
      <c r="M101" s="64"/>
      <c r="N101" s="64"/>
      <c r="O101" s="67" t="str">
        <f aca="true">IF(N101="","",IFERROR(IF(ISNUMBER(N101),N101,DATE(VALUE(RIGHT(N101,4)),VALUE(MID(N101,4,2)),VALUE(LEFT(N101,2))))-TODAY(),"CHECK INPUT"))</f>
        <v/>
      </c>
      <c r="P101" s="68" t="str">
        <f aca="false">IF(A101="","",IF(N101="","MISSING DATE",IF(NOT(ISNUMBER(O101)),"CHECK INPUT",IF(O101&lt;0,"OVERDUE",IF(O101&lt;=30,"DUE ≤ 30 DAYS",IF(O101&lt;=90,"DUE ≤ 90 DAYS",IF(O101&lt;=180,"DUE ≤ 180 DAYS","CURRENT")))))))</f>
        <v/>
      </c>
      <c r="Q101" s="64"/>
      <c r="R101" s="64"/>
      <c r="S101" s="67" t="str">
        <f aca="true">IF(R101="","",IFERROR(IF(ISNUMBER(R101),R101,DATE(VALUE(RIGHT(R101,4)),VALUE(MID(R101,4,2)),VALUE(LEFT(R101,2))))-TODAY(),"CHECK INPUT"))</f>
        <v/>
      </c>
      <c r="T101" s="68" t="str">
        <f aca="false">IF(A101="","",IF(R101="","MISSING DATE",IF(NOT(ISNUMBER(S101)),"CHECK INPUT",IF(S101&lt;0,"OVERDUE",IF(S101&lt;=30,"DUE ≤ 30 DAYS",IF(S101&lt;=90,"DUE ≤ 90 DAYS","CURRENT"))))))</f>
        <v/>
      </c>
      <c r="U101" s="64"/>
      <c r="V101" s="62"/>
      <c r="W101" s="64"/>
      <c r="X101" s="69"/>
      <c r="Y101" s="68" t="str">
        <f aca="false">IF(A101="","",IF(U101="","",IFERROR(TEXT(IF(ISNUMBER(U101),U101,DATE(VALUE(RIGHT(U101,4)),VALUE(MID(U101,4,2)),VALUE(LEFT(U101,2)))),"mmmm yyyy"),"CHECK INPUT")))</f>
        <v/>
      </c>
      <c r="Z101" s="70"/>
      <c r="AA101" s="68" t="str">
        <f aca="true">IF(A101="","",IF(Z101="","MISSING DATE",IFERROR(IF(IF(ISNUMBER(Z101),Z101,DATE(VALUE(RIGHT(TRIM(Z101),4)),VALUE(MID(TRIM(Z101),4,2)),VALUE(LEFT(TRIM(Z101),2))))&gt;TODAY(),"CHECK INPUT",IF(TODAY()&lt;=AB101,"MINOR + MAJOR ACTIVE",IF(TODAY()&lt;=AC101,"MAJOR ACTIVE","OUTSIDE WARRANTY"))),"CHECK INPUT")))</f>
        <v/>
      </c>
      <c r="AB101" s="66" t="str">
        <f aca="false">IF(A101="","",IF(Z101="","",IFERROR(EDATE(IF(ISNUMBER(Z101),Z101,DATE(VALUE(RIGHT(TRIM(Z101),4)),VALUE(MID(TRIM(Z101),4,2)),VALUE(LEFT(TRIM(Z101),2)))),24),"CHECK INPUT")))</f>
        <v/>
      </c>
      <c r="AC101" s="66" t="str">
        <f aca="false">IF(A101="","",IF(Z101="","",IFERROR(EDATE(IF(ISNUMBER(Z101),Z101,DATE(VALUE(RIGHT(TRIM(Z101),4)),VALUE(MID(TRIM(Z101),4,2)),VALUE(LEFT(TRIM(Z101),2)))),72),"CHECK INPUT")))</f>
        <v/>
      </c>
      <c r="AD101" s="71" t="str">
        <f aca="false">IF(A101="","",IF(Z101="","Enter the confirmed OC / completion date",IF(AA101="CHECK INPUT","Check the OC / completion date entered",IF(AA101="MINOR + MAJOR ACTIVE","Arrange or confirm the defects inspection, builder notification and committee review before the two-year deadline",IF(AA101="MAJOR ACTIVE","Continue major-defect monitoring and obtain committee and legal instructions before the six-year deadline",IF(AA101="OUTSIDE WARRANTY","Confirm whether unresolved defects or alternative rights require legal advice",""))))))</f>
        <v/>
      </c>
      <c r="AE101" s="66" t="str">
        <f aca="true">IF(A101="","",IF(OR(Z101="",NOT(ISNUMBER(Z101)),Z101&gt;TODAY(),AA101="OUTSIDE WARRANTY"),"",IF(AA101="MINOR + MAJOR ACTIVE",IF(AG101&gt;365,AB101-365,IF(AG101&gt;180,AB101-180,IF(AG101&gt;90,AB101-90,IF(AG101&gt;30,AB101-30,TODAY())))),IF(AA101="MAJOR ACTIVE",IF(AI101&gt;365,AC101-365,IF(AI101&gt;180,AC101-180,IF(AI101&gt;90,AC101-90,IF(AI101&gt;30,AC101-30,TODAY())))),""))))</f>
        <v/>
      </c>
      <c r="AF101" s="69"/>
      <c r="AG101" s="1" t="str">
        <f aca="true">IF(OR(AB101="",NOT(ISNUMBER(AB101))),"",AB101-TODAY())</f>
        <v/>
      </c>
      <c r="AH101" s="1" t="str">
        <f aca="false">IF(A101="","",IF(Z101="","MISSING DATE",IF(NOT(ISNUMBER(AB101)),"CHECK INPUT",IF(AG101&lt;0,"EXPIRED",IF(AG101&lt;=30,"DUE ≤ 30 DAYS",IF(AG101&lt;=90,"DUE ≤ 90 DAYS",IF(AG101&lt;=180,"DUE ≤ 180 DAYS",IF(AG101&lt;=365,"DUE ≤ 12 MONTHS","CURRENT"))))))))</f>
        <v/>
      </c>
      <c r="AI101" s="1" t="str">
        <f aca="true">IF(OR(AC101="",NOT(ISNUMBER(AC101))),"",AC101-TODAY())</f>
        <v/>
      </c>
      <c r="AJ101" s="1" t="str">
        <f aca="false">IF(A101="","",IF(Z101="","",IF(NOT(ISNUMBER(AC101)),"CHECK INPUT",IF(AI101&lt;0,"EXPIRED",IF(AI101&lt;=30,"DUE ≤ 30 DAYS",IF(AI101&lt;=90,"DUE ≤ 90 DAYS",IF(AI101&lt;=180,"DUE ≤ 180 DAYS",IF(AI101&lt;=365,"DUE ≤ 12 MONTHS","CURRENT"))))))))</f>
        <v/>
      </c>
      <c r="AK101" s="60"/>
    </row>
    <row r="102" customFormat="false" ht="20" hidden="false" customHeight="true" outlineLevel="0" collapsed="false">
      <c r="A102" s="61"/>
      <c r="B102" s="62"/>
      <c r="C102" s="63"/>
      <c r="D102" s="64"/>
      <c r="E102" s="65"/>
      <c r="F102" s="66" t="str">
        <f aca="false">IF(A102="","",IF(OR(D102="",E102=""),"",IFERROR(EDATE(IF(ISNUMBER(D102),D102,DATE(VALUE(RIGHT(D102,4)),VALUE(MID(D102,4,2)),VALUE(LEFT(D102,2)))),E102*12),"CHECK INPUT")))</f>
        <v/>
      </c>
      <c r="G102" s="67" t="str">
        <f aca="true">IF(OR(F102="",NOT(ISNUMBER(F102))),"",F102-TODAY())</f>
        <v/>
      </c>
      <c r="H102" s="68" t="str">
        <f aca="false">IF(A102="","",IF(OR(D102="",E102=""),"MISSING DATE",IF(NOT(ISNUMBER(F102)),"CHECK INPUT",IF(G102&lt;0,"EXPIRED",IF(G102&lt;=30,"DUE ≤ 30 DAYS",IF(G102&lt;=90,"DUE ≤ 90 DAYS",IF(G102&lt;=180,"DUE ≤ 180 DAYS","CURRENT")))))))</f>
        <v/>
      </c>
      <c r="I102" s="64"/>
      <c r="J102" s="64"/>
      <c r="K102" s="67" t="str">
        <f aca="true">IF(J102="","",IFERROR(IF(ISNUMBER(J102),J102,DATE(VALUE(RIGHT(J102,4)),VALUE(MID(J102,4,2)),VALUE(LEFT(J102,2))))-TODAY(),"CHECK INPUT"))</f>
        <v/>
      </c>
      <c r="L102" s="68" t="str">
        <f aca="false">IF(A102="","",IF(J102="","MISSING DATE",IF(NOT(ISNUMBER(K102)),"CHECK INPUT",IF(K102&lt;0,"OVERDUE",IF(K102&lt;=30,"DUE ≤ 30 DAYS",IF(K102&lt;=90,"DUE ≤ 90 DAYS","CURRENT"))))))</f>
        <v/>
      </c>
      <c r="M102" s="64"/>
      <c r="N102" s="64"/>
      <c r="O102" s="67" t="str">
        <f aca="true">IF(N102="","",IFERROR(IF(ISNUMBER(N102),N102,DATE(VALUE(RIGHT(N102,4)),VALUE(MID(N102,4,2)),VALUE(LEFT(N102,2))))-TODAY(),"CHECK INPUT"))</f>
        <v/>
      </c>
      <c r="P102" s="68" t="str">
        <f aca="false">IF(A102="","",IF(N102="","MISSING DATE",IF(NOT(ISNUMBER(O102)),"CHECK INPUT",IF(O102&lt;0,"OVERDUE",IF(O102&lt;=30,"DUE ≤ 30 DAYS",IF(O102&lt;=90,"DUE ≤ 90 DAYS",IF(O102&lt;=180,"DUE ≤ 180 DAYS","CURRENT")))))))</f>
        <v/>
      </c>
      <c r="Q102" s="64"/>
      <c r="R102" s="64"/>
      <c r="S102" s="67" t="str">
        <f aca="true">IF(R102="","",IFERROR(IF(ISNUMBER(R102),R102,DATE(VALUE(RIGHT(R102,4)),VALUE(MID(R102,4,2)),VALUE(LEFT(R102,2))))-TODAY(),"CHECK INPUT"))</f>
        <v/>
      </c>
      <c r="T102" s="68" t="str">
        <f aca="false">IF(A102="","",IF(R102="","MISSING DATE",IF(NOT(ISNUMBER(S102)),"CHECK INPUT",IF(S102&lt;0,"OVERDUE",IF(S102&lt;=30,"DUE ≤ 30 DAYS",IF(S102&lt;=90,"DUE ≤ 90 DAYS","CURRENT"))))))</f>
        <v/>
      </c>
      <c r="U102" s="64"/>
      <c r="V102" s="62"/>
      <c r="W102" s="64"/>
      <c r="X102" s="69"/>
      <c r="Y102" s="68" t="str">
        <f aca="false">IF(A102="","",IF(U102="","",IFERROR(TEXT(IF(ISNUMBER(U102),U102,DATE(VALUE(RIGHT(U102,4)),VALUE(MID(U102,4,2)),VALUE(LEFT(U102,2)))),"mmmm yyyy"),"CHECK INPUT")))</f>
        <v/>
      </c>
      <c r="Z102" s="70"/>
      <c r="AA102" s="68" t="str">
        <f aca="true">IF(A102="","",IF(Z102="","MISSING DATE",IFERROR(IF(IF(ISNUMBER(Z102),Z102,DATE(VALUE(RIGHT(TRIM(Z102),4)),VALUE(MID(TRIM(Z102),4,2)),VALUE(LEFT(TRIM(Z102),2))))&gt;TODAY(),"CHECK INPUT",IF(TODAY()&lt;=AB102,"MINOR + MAJOR ACTIVE",IF(TODAY()&lt;=AC102,"MAJOR ACTIVE","OUTSIDE WARRANTY"))),"CHECK INPUT")))</f>
        <v/>
      </c>
      <c r="AB102" s="66" t="str">
        <f aca="false">IF(A102="","",IF(Z102="","",IFERROR(EDATE(IF(ISNUMBER(Z102),Z102,DATE(VALUE(RIGHT(TRIM(Z102),4)),VALUE(MID(TRIM(Z102),4,2)),VALUE(LEFT(TRIM(Z102),2)))),24),"CHECK INPUT")))</f>
        <v/>
      </c>
      <c r="AC102" s="66" t="str">
        <f aca="false">IF(A102="","",IF(Z102="","",IFERROR(EDATE(IF(ISNUMBER(Z102),Z102,DATE(VALUE(RIGHT(TRIM(Z102),4)),VALUE(MID(TRIM(Z102),4,2)),VALUE(LEFT(TRIM(Z102),2)))),72),"CHECK INPUT")))</f>
        <v/>
      </c>
      <c r="AD102" s="71" t="str">
        <f aca="false">IF(A102="","",IF(Z102="","Enter the confirmed OC / completion date",IF(AA102="CHECK INPUT","Check the OC / completion date entered",IF(AA102="MINOR + MAJOR ACTIVE","Arrange or confirm the defects inspection, builder notification and committee review before the two-year deadline",IF(AA102="MAJOR ACTIVE","Continue major-defect monitoring and obtain committee and legal instructions before the six-year deadline",IF(AA102="OUTSIDE WARRANTY","Confirm whether unresolved defects or alternative rights require legal advice",""))))))</f>
        <v/>
      </c>
      <c r="AE102" s="66" t="str">
        <f aca="true">IF(A102="","",IF(OR(Z102="",NOT(ISNUMBER(Z102)),Z102&gt;TODAY(),AA102="OUTSIDE WARRANTY"),"",IF(AA102="MINOR + MAJOR ACTIVE",IF(AG102&gt;365,AB102-365,IF(AG102&gt;180,AB102-180,IF(AG102&gt;90,AB102-90,IF(AG102&gt;30,AB102-30,TODAY())))),IF(AA102="MAJOR ACTIVE",IF(AI102&gt;365,AC102-365,IF(AI102&gt;180,AC102-180,IF(AI102&gt;90,AC102-90,IF(AI102&gt;30,AC102-30,TODAY())))),""))))</f>
        <v/>
      </c>
      <c r="AF102" s="69"/>
      <c r="AG102" s="1" t="str">
        <f aca="true">IF(OR(AB102="",NOT(ISNUMBER(AB102))),"",AB102-TODAY())</f>
        <v/>
      </c>
      <c r="AH102" s="1" t="str">
        <f aca="false">IF(A102="","",IF(Z102="","MISSING DATE",IF(NOT(ISNUMBER(AB102)),"CHECK INPUT",IF(AG102&lt;0,"EXPIRED",IF(AG102&lt;=30,"DUE ≤ 30 DAYS",IF(AG102&lt;=90,"DUE ≤ 90 DAYS",IF(AG102&lt;=180,"DUE ≤ 180 DAYS",IF(AG102&lt;=365,"DUE ≤ 12 MONTHS","CURRENT"))))))))</f>
        <v/>
      </c>
      <c r="AI102" s="1" t="str">
        <f aca="true">IF(OR(AC102="",NOT(ISNUMBER(AC102))),"",AC102-TODAY())</f>
        <v/>
      </c>
      <c r="AJ102" s="1" t="str">
        <f aca="false">IF(A102="","",IF(Z102="","",IF(NOT(ISNUMBER(AC102)),"CHECK INPUT",IF(AI102&lt;0,"EXPIRED",IF(AI102&lt;=30,"DUE ≤ 30 DAYS",IF(AI102&lt;=90,"DUE ≤ 90 DAYS",IF(AI102&lt;=180,"DUE ≤ 180 DAYS",IF(AI102&lt;=365,"DUE ≤ 12 MONTHS","CURRENT"))))))))</f>
        <v/>
      </c>
      <c r="AK102" s="60"/>
    </row>
    <row r="103" customFormat="false" ht="20" hidden="false" customHeight="true" outlineLevel="0" collapsed="false">
      <c r="A103" s="61"/>
      <c r="B103" s="62"/>
      <c r="C103" s="63"/>
      <c r="D103" s="64"/>
      <c r="E103" s="65"/>
      <c r="F103" s="66" t="str">
        <f aca="false">IF(A103="","",IF(OR(D103="",E103=""),"",IFERROR(EDATE(IF(ISNUMBER(D103),D103,DATE(VALUE(RIGHT(D103,4)),VALUE(MID(D103,4,2)),VALUE(LEFT(D103,2)))),E103*12),"CHECK INPUT")))</f>
        <v/>
      </c>
      <c r="G103" s="67" t="str">
        <f aca="true">IF(OR(F103="",NOT(ISNUMBER(F103))),"",F103-TODAY())</f>
        <v/>
      </c>
      <c r="H103" s="68" t="str">
        <f aca="false">IF(A103="","",IF(OR(D103="",E103=""),"MISSING DATE",IF(NOT(ISNUMBER(F103)),"CHECK INPUT",IF(G103&lt;0,"EXPIRED",IF(G103&lt;=30,"DUE ≤ 30 DAYS",IF(G103&lt;=90,"DUE ≤ 90 DAYS",IF(G103&lt;=180,"DUE ≤ 180 DAYS","CURRENT")))))))</f>
        <v/>
      </c>
      <c r="I103" s="64"/>
      <c r="J103" s="64"/>
      <c r="K103" s="67" t="str">
        <f aca="true">IF(J103="","",IFERROR(IF(ISNUMBER(J103),J103,DATE(VALUE(RIGHT(J103,4)),VALUE(MID(J103,4,2)),VALUE(LEFT(J103,2))))-TODAY(),"CHECK INPUT"))</f>
        <v/>
      </c>
      <c r="L103" s="68" t="str">
        <f aca="false">IF(A103="","",IF(J103="","MISSING DATE",IF(NOT(ISNUMBER(K103)),"CHECK INPUT",IF(K103&lt;0,"OVERDUE",IF(K103&lt;=30,"DUE ≤ 30 DAYS",IF(K103&lt;=90,"DUE ≤ 90 DAYS","CURRENT"))))))</f>
        <v/>
      </c>
      <c r="M103" s="64"/>
      <c r="N103" s="64"/>
      <c r="O103" s="67" t="str">
        <f aca="true">IF(N103="","",IFERROR(IF(ISNUMBER(N103),N103,DATE(VALUE(RIGHT(N103,4)),VALUE(MID(N103,4,2)),VALUE(LEFT(N103,2))))-TODAY(),"CHECK INPUT"))</f>
        <v/>
      </c>
      <c r="P103" s="68" t="str">
        <f aca="false">IF(A103="","",IF(N103="","MISSING DATE",IF(NOT(ISNUMBER(O103)),"CHECK INPUT",IF(O103&lt;0,"OVERDUE",IF(O103&lt;=30,"DUE ≤ 30 DAYS",IF(O103&lt;=90,"DUE ≤ 90 DAYS",IF(O103&lt;=180,"DUE ≤ 180 DAYS","CURRENT")))))))</f>
        <v/>
      </c>
      <c r="Q103" s="64"/>
      <c r="R103" s="64"/>
      <c r="S103" s="67" t="str">
        <f aca="true">IF(R103="","",IFERROR(IF(ISNUMBER(R103),R103,DATE(VALUE(RIGHT(R103,4)),VALUE(MID(R103,4,2)),VALUE(LEFT(R103,2))))-TODAY(),"CHECK INPUT"))</f>
        <v/>
      </c>
      <c r="T103" s="68" t="str">
        <f aca="false">IF(A103="","",IF(R103="","MISSING DATE",IF(NOT(ISNUMBER(S103)),"CHECK INPUT",IF(S103&lt;0,"OVERDUE",IF(S103&lt;=30,"DUE ≤ 30 DAYS",IF(S103&lt;=90,"DUE ≤ 90 DAYS","CURRENT"))))))</f>
        <v/>
      </c>
      <c r="U103" s="64"/>
      <c r="V103" s="62"/>
      <c r="W103" s="64"/>
      <c r="X103" s="69"/>
      <c r="Y103" s="68" t="str">
        <f aca="false">IF(A103="","",IF(U103="","",IFERROR(TEXT(IF(ISNUMBER(U103),U103,DATE(VALUE(RIGHT(U103,4)),VALUE(MID(U103,4,2)),VALUE(LEFT(U103,2)))),"mmmm yyyy"),"CHECK INPUT")))</f>
        <v/>
      </c>
      <c r="Z103" s="70"/>
      <c r="AA103" s="68" t="str">
        <f aca="true">IF(A103="","",IF(Z103="","MISSING DATE",IFERROR(IF(IF(ISNUMBER(Z103),Z103,DATE(VALUE(RIGHT(TRIM(Z103),4)),VALUE(MID(TRIM(Z103),4,2)),VALUE(LEFT(TRIM(Z103),2))))&gt;TODAY(),"CHECK INPUT",IF(TODAY()&lt;=AB103,"MINOR + MAJOR ACTIVE",IF(TODAY()&lt;=AC103,"MAJOR ACTIVE","OUTSIDE WARRANTY"))),"CHECK INPUT")))</f>
        <v/>
      </c>
      <c r="AB103" s="66" t="str">
        <f aca="false">IF(A103="","",IF(Z103="","",IFERROR(EDATE(IF(ISNUMBER(Z103),Z103,DATE(VALUE(RIGHT(TRIM(Z103),4)),VALUE(MID(TRIM(Z103),4,2)),VALUE(LEFT(TRIM(Z103),2)))),24),"CHECK INPUT")))</f>
        <v/>
      </c>
      <c r="AC103" s="66" t="str">
        <f aca="false">IF(A103="","",IF(Z103="","",IFERROR(EDATE(IF(ISNUMBER(Z103),Z103,DATE(VALUE(RIGHT(TRIM(Z103),4)),VALUE(MID(TRIM(Z103),4,2)),VALUE(LEFT(TRIM(Z103),2)))),72),"CHECK INPUT")))</f>
        <v/>
      </c>
      <c r="AD103" s="71" t="str">
        <f aca="false">IF(A103="","",IF(Z103="","Enter the confirmed OC / completion date",IF(AA103="CHECK INPUT","Check the OC / completion date entered",IF(AA103="MINOR + MAJOR ACTIVE","Arrange or confirm the defects inspection, builder notification and committee review before the two-year deadline",IF(AA103="MAJOR ACTIVE","Continue major-defect monitoring and obtain committee and legal instructions before the six-year deadline",IF(AA103="OUTSIDE WARRANTY","Confirm whether unresolved defects or alternative rights require legal advice",""))))))</f>
        <v/>
      </c>
      <c r="AE103" s="66" t="str">
        <f aca="true">IF(A103="","",IF(OR(Z103="",NOT(ISNUMBER(Z103)),Z103&gt;TODAY(),AA103="OUTSIDE WARRANTY"),"",IF(AA103="MINOR + MAJOR ACTIVE",IF(AG103&gt;365,AB103-365,IF(AG103&gt;180,AB103-180,IF(AG103&gt;90,AB103-90,IF(AG103&gt;30,AB103-30,TODAY())))),IF(AA103="MAJOR ACTIVE",IF(AI103&gt;365,AC103-365,IF(AI103&gt;180,AC103-180,IF(AI103&gt;90,AC103-90,IF(AI103&gt;30,AC103-30,TODAY())))),""))))</f>
        <v/>
      </c>
      <c r="AF103" s="69"/>
      <c r="AG103" s="1" t="str">
        <f aca="true">IF(OR(AB103="",NOT(ISNUMBER(AB103))),"",AB103-TODAY())</f>
        <v/>
      </c>
      <c r="AH103" s="1" t="str">
        <f aca="false">IF(A103="","",IF(Z103="","MISSING DATE",IF(NOT(ISNUMBER(AB103)),"CHECK INPUT",IF(AG103&lt;0,"EXPIRED",IF(AG103&lt;=30,"DUE ≤ 30 DAYS",IF(AG103&lt;=90,"DUE ≤ 90 DAYS",IF(AG103&lt;=180,"DUE ≤ 180 DAYS",IF(AG103&lt;=365,"DUE ≤ 12 MONTHS","CURRENT"))))))))</f>
        <v/>
      </c>
      <c r="AI103" s="1" t="str">
        <f aca="true">IF(OR(AC103="",NOT(ISNUMBER(AC103))),"",AC103-TODAY())</f>
        <v/>
      </c>
      <c r="AJ103" s="1" t="str">
        <f aca="false">IF(A103="","",IF(Z103="","",IF(NOT(ISNUMBER(AC103)),"CHECK INPUT",IF(AI103&lt;0,"EXPIRED",IF(AI103&lt;=30,"DUE ≤ 30 DAYS",IF(AI103&lt;=90,"DUE ≤ 90 DAYS",IF(AI103&lt;=180,"DUE ≤ 180 DAYS",IF(AI103&lt;=365,"DUE ≤ 12 MONTHS","CURRENT"))))))))</f>
        <v/>
      </c>
      <c r="AK103" s="60"/>
    </row>
    <row r="104" customFormat="false" ht="20" hidden="false" customHeight="true" outlineLevel="0" collapsed="false">
      <c r="A104" s="61"/>
      <c r="B104" s="62"/>
      <c r="C104" s="63"/>
      <c r="D104" s="64"/>
      <c r="E104" s="65"/>
      <c r="F104" s="66" t="str">
        <f aca="false">IF(A104="","",IF(OR(D104="",E104=""),"",IFERROR(EDATE(IF(ISNUMBER(D104),D104,DATE(VALUE(RIGHT(D104,4)),VALUE(MID(D104,4,2)),VALUE(LEFT(D104,2)))),E104*12),"CHECK INPUT")))</f>
        <v/>
      </c>
      <c r="G104" s="67" t="str">
        <f aca="true">IF(OR(F104="",NOT(ISNUMBER(F104))),"",F104-TODAY())</f>
        <v/>
      </c>
      <c r="H104" s="68" t="str">
        <f aca="false">IF(A104="","",IF(OR(D104="",E104=""),"MISSING DATE",IF(NOT(ISNUMBER(F104)),"CHECK INPUT",IF(G104&lt;0,"EXPIRED",IF(G104&lt;=30,"DUE ≤ 30 DAYS",IF(G104&lt;=90,"DUE ≤ 90 DAYS",IF(G104&lt;=180,"DUE ≤ 180 DAYS","CURRENT")))))))</f>
        <v/>
      </c>
      <c r="I104" s="64"/>
      <c r="J104" s="64"/>
      <c r="K104" s="67" t="str">
        <f aca="true">IF(J104="","",IFERROR(IF(ISNUMBER(J104),J104,DATE(VALUE(RIGHT(J104,4)),VALUE(MID(J104,4,2)),VALUE(LEFT(J104,2))))-TODAY(),"CHECK INPUT"))</f>
        <v/>
      </c>
      <c r="L104" s="68" t="str">
        <f aca="false">IF(A104="","",IF(J104="","MISSING DATE",IF(NOT(ISNUMBER(K104)),"CHECK INPUT",IF(K104&lt;0,"OVERDUE",IF(K104&lt;=30,"DUE ≤ 30 DAYS",IF(K104&lt;=90,"DUE ≤ 90 DAYS","CURRENT"))))))</f>
        <v/>
      </c>
      <c r="M104" s="64"/>
      <c r="N104" s="64"/>
      <c r="O104" s="67" t="str">
        <f aca="true">IF(N104="","",IFERROR(IF(ISNUMBER(N104),N104,DATE(VALUE(RIGHT(N104,4)),VALUE(MID(N104,4,2)),VALUE(LEFT(N104,2))))-TODAY(),"CHECK INPUT"))</f>
        <v/>
      </c>
      <c r="P104" s="68" t="str">
        <f aca="false">IF(A104="","",IF(N104="","MISSING DATE",IF(NOT(ISNUMBER(O104)),"CHECK INPUT",IF(O104&lt;0,"OVERDUE",IF(O104&lt;=30,"DUE ≤ 30 DAYS",IF(O104&lt;=90,"DUE ≤ 90 DAYS",IF(O104&lt;=180,"DUE ≤ 180 DAYS","CURRENT")))))))</f>
        <v/>
      </c>
      <c r="Q104" s="64"/>
      <c r="R104" s="64"/>
      <c r="S104" s="67" t="str">
        <f aca="true">IF(R104="","",IFERROR(IF(ISNUMBER(R104),R104,DATE(VALUE(RIGHT(R104,4)),VALUE(MID(R104,4,2)),VALUE(LEFT(R104,2))))-TODAY(),"CHECK INPUT"))</f>
        <v/>
      </c>
      <c r="T104" s="68" t="str">
        <f aca="false">IF(A104="","",IF(R104="","MISSING DATE",IF(NOT(ISNUMBER(S104)),"CHECK INPUT",IF(S104&lt;0,"OVERDUE",IF(S104&lt;=30,"DUE ≤ 30 DAYS",IF(S104&lt;=90,"DUE ≤ 90 DAYS","CURRENT"))))))</f>
        <v/>
      </c>
      <c r="U104" s="64"/>
      <c r="V104" s="62"/>
      <c r="W104" s="64"/>
      <c r="X104" s="69"/>
      <c r="Y104" s="68" t="str">
        <f aca="false">IF(A104="","",IF(U104="","",IFERROR(TEXT(IF(ISNUMBER(U104),U104,DATE(VALUE(RIGHT(U104,4)),VALUE(MID(U104,4,2)),VALUE(LEFT(U104,2)))),"mmmm yyyy"),"CHECK INPUT")))</f>
        <v/>
      </c>
      <c r="Z104" s="70"/>
      <c r="AA104" s="68" t="str">
        <f aca="true">IF(A104="","",IF(Z104="","MISSING DATE",IFERROR(IF(IF(ISNUMBER(Z104),Z104,DATE(VALUE(RIGHT(TRIM(Z104),4)),VALUE(MID(TRIM(Z104),4,2)),VALUE(LEFT(TRIM(Z104),2))))&gt;TODAY(),"CHECK INPUT",IF(TODAY()&lt;=AB104,"MINOR + MAJOR ACTIVE",IF(TODAY()&lt;=AC104,"MAJOR ACTIVE","OUTSIDE WARRANTY"))),"CHECK INPUT")))</f>
        <v/>
      </c>
      <c r="AB104" s="66" t="str">
        <f aca="false">IF(A104="","",IF(Z104="","",IFERROR(EDATE(IF(ISNUMBER(Z104),Z104,DATE(VALUE(RIGHT(TRIM(Z104),4)),VALUE(MID(TRIM(Z104),4,2)),VALUE(LEFT(TRIM(Z104),2)))),24),"CHECK INPUT")))</f>
        <v/>
      </c>
      <c r="AC104" s="66" t="str">
        <f aca="false">IF(A104="","",IF(Z104="","",IFERROR(EDATE(IF(ISNUMBER(Z104),Z104,DATE(VALUE(RIGHT(TRIM(Z104),4)),VALUE(MID(TRIM(Z104),4,2)),VALUE(LEFT(TRIM(Z104),2)))),72),"CHECK INPUT")))</f>
        <v/>
      </c>
      <c r="AD104" s="71" t="str">
        <f aca="false">IF(A104="","",IF(Z104="","Enter the confirmed OC / completion date",IF(AA104="CHECK INPUT","Check the OC / completion date entered",IF(AA104="MINOR + MAJOR ACTIVE","Arrange or confirm the defects inspection, builder notification and committee review before the two-year deadline",IF(AA104="MAJOR ACTIVE","Continue major-defect monitoring and obtain committee and legal instructions before the six-year deadline",IF(AA104="OUTSIDE WARRANTY","Confirm whether unresolved defects or alternative rights require legal advice",""))))))</f>
        <v/>
      </c>
      <c r="AE104" s="66" t="str">
        <f aca="true">IF(A104="","",IF(OR(Z104="",NOT(ISNUMBER(Z104)),Z104&gt;TODAY(),AA104="OUTSIDE WARRANTY"),"",IF(AA104="MINOR + MAJOR ACTIVE",IF(AG104&gt;365,AB104-365,IF(AG104&gt;180,AB104-180,IF(AG104&gt;90,AB104-90,IF(AG104&gt;30,AB104-30,TODAY())))),IF(AA104="MAJOR ACTIVE",IF(AI104&gt;365,AC104-365,IF(AI104&gt;180,AC104-180,IF(AI104&gt;90,AC104-90,IF(AI104&gt;30,AC104-30,TODAY())))),""))))</f>
        <v/>
      </c>
      <c r="AF104" s="69"/>
      <c r="AG104" s="1" t="str">
        <f aca="true">IF(OR(AB104="",NOT(ISNUMBER(AB104))),"",AB104-TODAY())</f>
        <v/>
      </c>
      <c r="AH104" s="1" t="str">
        <f aca="false">IF(A104="","",IF(Z104="","MISSING DATE",IF(NOT(ISNUMBER(AB104)),"CHECK INPUT",IF(AG104&lt;0,"EXPIRED",IF(AG104&lt;=30,"DUE ≤ 30 DAYS",IF(AG104&lt;=90,"DUE ≤ 90 DAYS",IF(AG104&lt;=180,"DUE ≤ 180 DAYS",IF(AG104&lt;=365,"DUE ≤ 12 MONTHS","CURRENT"))))))))</f>
        <v/>
      </c>
      <c r="AI104" s="1" t="str">
        <f aca="true">IF(OR(AC104="",NOT(ISNUMBER(AC104))),"",AC104-TODAY())</f>
        <v/>
      </c>
      <c r="AJ104" s="1" t="str">
        <f aca="false">IF(A104="","",IF(Z104="","",IF(NOT(ISNUMBER(AC104)),"CHECK INPUT",IF(AI104&lt;0,"EXPIRED",IF(AI104&lt;=30,"DUE ≤ 30 DAYS",IF(AI104&lt;=90,"DUE ≤ 90 DAYS",IF(AI104&lt;=180,"DUE ≤ 180 DAYS",IF(AI104&lt;=365,"DUE ≤ 12 MONTHS","CURRENT"))))))))</f>
        <v/>
      </c>
      <c r="AK104" s="60"/>
    </row>
  </sheetData>
  <mergeCells count="13">
    <mergeCell ref="A1:AK1"/>
    <mergeCell ref="A2:AK2"/>
    <mergeCell ref="A3:C3"/>
    <mergeCell ref="D3:E3"/>
    <mergeCell ref="F3:H3"/>
    <mergeCell ref="I3:J3"/>
    <mergeCell ref="K3:L3"/>
    <mergeCell ref="M3:N3"/>
    <mergeCell ref="O3:P3"/>
    <mergeCell ref="Q3:R3"/>
    <mergeCell ref="S3:T3"/>
    <mergeCell ref="U3:X3"/>
    <mergeCell ref="AA3:AE3"/>
  </mergeCells>
  <conditionalFormatting sqref="H5:H104">
    <cfRule type="containsText" priority="2" operator="containsText" aboveAverage="0" equalAverage="0" bottom="0" percent="0" rank="0" text="EXPIRED" dxfId="6">
      <formula>NOT(ISERROR(SEARCH("EXPIRED",H5)))</formula>
    </cfRule>
    <cfRule type="containsText" priority="3" operator="containsText" aboveAverage="0" equalAverage="0" bottom="0" percent="0" rank="0" text="MISSING" dxfId="7">
      <formula>NOT(ISERROR(SEARCH("MISSING",H5)))</formula>
    </cfRule>
    <cfRule type="containsText" priority="4" operator="containsText" aboveAverage="0" equalAverage="0" bottom="0" percent="0" rank="0" text="30 DAYS" dxfId="8">
      <formula>NOT(ISERROR(SEARCH("30 DAYS",H5)))</formula>
    </cfRule>
    <cfRule type="containsText" priority="5" operator="containsText" aboveAverage="0" equalAverage="0" bottom="0" percent="0" rank="0" text="180 DAYS" dxfId="9">
      <formula>NOT(ISERROR(SEARCH("180 DAYS",H5)))</formula>
    </cfRule>
    <cfRule type="containsText" priority="6" operator="containsText" aboveAverage="0" equalAverage="0" bottom="0" percent="0" rank="0" text="CURRENT" dxfId="10">
      <formula>NOT(ISERROR(SEARCH("CURRENT",H5)))</formula>
    </cfRule>
  </conditionalFormatting>
  <conditionalFormatting sqref="L5:L104">
    <cfRule type="containsText" priority="7" operator="containsText" aboveAverage="0" equalAverage="0" bottom="0" percent="0" rank="0" text="EXPIRED" dxfId="11">
      <formula>NOT(ISERROR(SEARCH("EXPIRED",L5)))</formula>
    </cfRule>
    <cfRule type="containsText" priority="8" operator="containsText" aboveAverage="0" equalAverage="0" bottom="0" percent="0" rank="0" text="MISSING" dxfId="12">
      <formula>NOT(ISERROR(SEARCH("MISSING",L5)))</formula>
    </cfRule>
    <cfRule type="containsText" priority="9" operator="containsText" aboveAverage="0" equalAverage="0" bottom="0" percent="0" rank="0" text="30 DAYS" dxfId="13">
      <formula>NOT(ISERROR(SEARCH("30 DAYS",L5)))</formula>
    </cfRule>
    <cfRule type="containsText" priority="10" operator="containsText" aboveAverage="0" equalAverage="0" bottom="0" percent="0" rank="0" text="180 DAYS" dxfId="14">
      <formula>NOT(ISERROR(SEARCH("180 DAYS",L5)))</formula>
    </cfRule>
    <cfRule type="containsText" priority="11" operator="containsText" aboveAverage="0" equalAverage="0" bottom="0" percent="0" rank="0" text="CURRENT" dxfId="15">
      <formula>NOT(ISERROR(SEARCH("CURRENT",L5)))</formula>
    </cfRule>
  </conditionalFormatting>
  <conditionalFormatting sqref="P5:P104">
    <cfRule type="containsText" priority="12" operator="containsText" aboveAverage="0" equalAverage="0" bottom="0" percent="0" rank="0" text="EXPIRED" dxfId="16">
      <formula>NOT(ISERROR(SEARCH("EXPIRED",P5)))</formula>
    </cfRule>
    <cfRule type="containsText" priority="13" operator="containsText" aboveAverage="0" equalAverage="0" bottom="0" percent="0" rank="0" text="MISSING" dxfId="17">
      <formula>NOT(ISERROR(SEARCH("MISSING",P5)))</formula>
    </cfRule>
    <cfRule type="containsText" priority="14" operator="containsText" aboveAverage="0" equalAverage="0" bottom="0" percent="0" rank="0" text="30 DAYS" dxfId="18">
      <formula>NOT(ISERROR(SEARCH("30 DAYS",P5)))</formula>
    </cfRule>
    <cfRule type="containsText" priority="15" operator="containsText" aboveAverage="0" equalAverage="0" bottom="0" percent="0" rank="0" text="180 DAYS" dxfId="19">
      <formula>NOT(ISERROR(SEARCH("180 DAYS",P5)))</formula>
    </cfRule>
    <cfRule type="containsText" priority="16" operator="containsText" aboveAverage="0" equalAverage="0" bottom="0" percent="0" rank="0" text="CURRENT" dxfId="20">
      <formula>NOT(ISERROR(SEARCH("CURRENT",P5)))</formula>
    </cfRule>
  </conditionalFormatting>
  <conditionalFormatting sqref="T5:T104">
    <cfRule type="containsText" priority="17" operator="containsText" aboveAverage="0" equalAverage="0" bottom="0" percent="0" rank="0" text="EXPIRED" dxfId="21">
      <formula>NOT(ISERROR(SEARCH("EXPIRED",T5)))</formula>
    </cfRule>
    <cfRule type="containsText" priority="18" operator="containsText" aboveAverage="0" equalAverage="0" bottom="0" percent="0" rank="0" text="MISSING" dxfId="22">
      <formula>NOT(ISERROR(SEARCH("MISSING",T5)))</formula>
    </cfRule>
    <cfRule type="containsText" priority="19" operator="containsText" aboveAverage="0" equalAverage="0" bottom="0" percent="0" rank="0" text="30 DAYS" dxfId="23">
      <formula>NOT(ISERROR(SEARCH("30 DAYS",T5)))</formula>
    </cfRule>
    <cfRule type="containsText" priority="20" operator="containsText" aboveAverage="0" equalAverage="0" bottom="0" percent="0" rank="0" text="180 DAYS" dxfId="24">
      <formula>NOT(ISERROR(SEARCH("180 DAYS",T5)))</formula>
    </cfRule>
    <cfRule type="containsText" priority="21" operator="containsText" aboveAverage="0" equalAverage="0" bottom="0" percent="0" rank="0" text="CURRENT" dxfId="25">
      <formula>NOT(ISERROR(SEARCH("CURRENT",T5)))</formula>
    </cfRule>
  </conditionalFormatting>
  <conditionalFormatting sqref="AH5:AH104">
    <cfRule type="containsText" priority="22" operator="containsText" aboveAverage="0" equalAverage="0" bottom="0" percent="0" rank="0" text="EXPIRED" dxfId="26">
      <formula>NOT(ISERROR(SEARCH("EXPIRED",AH5)))</formula>
    </cfRule>
    <cfRule type="containsText" priority="23" operator="containsText" aboveAverage="0" equalAverage="0" bottom="0" percent="0" rank="0" text="OUTSIDE WARRANTY" dxfId="27">
      <formula>NOT(ISERROR(SEARCH("OUTSIDE WARRANTY",AH5)))</formula>
    </cfRule>
    <cfRule type="containsText" priority="24" operator="containsText" aboveAverage="0" equalAverage="0" bottom="0" percent="0" rank="0" text="MISSING DATE" dxfId="28">
      <formula>NOT(ISERROR(SEARCH("MISSING DATE",AH5)))</formula>
    </cfRule>
    <cfRule type="containsText" priority="25" operator="containsText" aboveAverage="0" equalAverage="0" bottom="0" percent="0" rank="0" text="CHECK INPUT" dxfId="29">
      <formula>NOT(ISERROR(SEARCH("CHECK INPUT",AH5)))</formula>
    </cfRule>
    <cfRule type="containsText" priority="26" operator="containsText" aboveAverage="0" equalAverage="0" bottom="0" percent="0" rank="0" text="DUE ≤ 30 DAYS" dxfId="30">
      <formula>NOT(ISERROR(SEARCH("DUE ≤ 30 DAYS",AH5)))</formula>
    </cfRule>
    <cfRule type="containsText" priority="27" operator="containsText" aboveAverage="0" equalAverage="0" bottom="0" percent="0" rank="0" text="DUE ≤ 90 DAYS" dxfId="31">
      <formula>NOT(ISERROR(SEARCH("DUE ≤ 90 DAYS",AH5)))</formula>
    </cfRule>
    <cfRule type="containsText" priority="28" operator="containsText" aboveAverage="0" equalAverage="0" bottom="0" percent="0" rank="0" text="DUE ≤ 180 DAYS" dxfId="32">
      <formula>NOT(ISERROR(SEARCH("DUE ≤ 180 DAYS",AH5)))</formula>
    </cfRule>
    <cfRule type="containsText" priority="29" operator="containsText" aboveAverage="0" equalAverage="0" bottom="0" percent="0" rank="0" text="DUE ≤ 12 MONTHS" dxfId="33">
      <formula>NOT(ISERROR(SEARCH("DUE ≤ 12 MONTHS",AH5)))</formula>
    </cfRule>
    <cfRule type="containsText" priority="30" operator="containsText" aboveAverage="0" equalAverage="0" bottom="0" percent="0" rank="0" text="MINOR + MAJOR ACTIVE" dxfId="34">
      <formula>NOT(ISERROR(SEARCH("MINOR + MAJOR ACTIVE",AH5)))</formula>
    </cfRule>
    <cfRule type="containsText" priority="31" operator="containsText" aboveAverage="0" equalAverage="0" bottom="0" percent="0" rank="0" text="MAJOR ACTIVE" dxfId="35">
      <formula>NOT(ISERROR(SEARCH("MAJOR ACTIVE",AH5)))</formula>
    </cfRule>
    <cfRule type="containsText" priority="32" operator="containsText" aboveAverage="0" equalAverage="0" bottom="0" percent="0" rank="0" text="CURRENT" dxfId="36">
      <formula>NOT(ISERROR(SEARCH("CURRENT",AH5)))</formula>
    </cfRule>
  </conditionalFormatting>
  <conditionalFormatting sqref="AJ5:AJ104">
    <cfRule type="containsText" priority="33" operator="containsText" aboveAverage="0" equalAverage="0" bottom="0" percent="0" rank="0" text="EXPIRED" dxfId="37">
      <formula>NOT(ISERROR(SEARCH("EXPIRED",AJ5)))</formula>
    </cfRule>
    <cfRule type="containsText" priority="34" operator="containsText" aboveAverage="0" equalAverage="0" bottom="0" percent="0" rank="0" text="OUTSIDE WARRANTY" dxfId="38">
      <formula>NOT(ISERROR(SEARCH("OUTSIDE WARRANTY",AJ5)))</formula>
    </cfRule>
    <cfRule type="containsText" priority="35" operator="containsText" aboveAverage="0" equalAverage="0" bottom="0" percent="0" rank="0" text="MISSING DATE" dxfId="39">
      <formula>NOT(ISERROR(SEARCH("MISSING DATE",AJ5)))</formula>
    </cfRule>
    <cfRule type="containsText" priority="36" operator="containsText" aboveAverage="0" equalAverage="0" bottom="0" percent="0" rank="0" text="CHECK INPUT" dxfId="40">
      <formula>NOT(ISERROR(SEARCH("CHECK INPUT",AJ5)))</formula>
    </cfRule>
    <cfRule type="containsText" priority="37" operator="containsText" aboveAverage="0" equalAverage="0" bottom="0" percent="0" rank="0" text="DUE ≤ 30 DAYS" dxfId="41">
      <formula>NOT(ISERROR(SEARCH("DUE ≤ 30 DAYS",AJ5)))</formula>
    </cfRule>
    <cfRule type="containsText" priority="38" operator="containsText" aboveAverage="0" equalAverage="0" bottom="0" percent="0" rank="0" text="DUE ≤ 90 DAYS" dxfId="42">
      <formula>NOT(ISERROR(SEARCH("DUE ≤ 90 DAYS",AJ5)))</formula>
    </cfRule>
    <cfRule type="containsText" priority="39" operator="containsText" aboveAverage="0" equalAverage="0" bottom="0" percent="0" rank="0" text="DUE ≤ 180 DAYS" dxfId="43">
      <formula>NOT(ISERROR(SEARCH("DUE ≤ 180 DAYS",AJ5)))</formula>
    </cfRule>
    <cfRule type="containsText" priority="40" operator="containsText" aboveAverage="0" equalAverage="0" bottom="0" percent="0" rank="0" text="DUE ≤ 12 MONTHS" dxfId="44">
      <formula>NOT(ISERROR(SEARCH("DUE ≤ 12 MONTHS",AJ5)))</formula>
    </cfRule>
    <cfRule type="containsText" priority="41" operator="containsText" aboveAverage="0" equalAverage="0" bottom="0" percent="0" rank="0" text="MINOR + MAJOR ACTIVE" dxfId="45">
      <formula>NOT(ISERROR(SEARCH("MINOR + MAJOR ACTIVE",AJ5)))</formula>
    </cfRule>
    <cfRule type="containsText" priority="42" operator="containsText" aboveAverage="0" equalAverage="0" bottom="0" percent="0" rank="0" text="MAJOR ACTIVE" dxfId="46">
      <formula>NOT(ISERROR(SEARCH("MAJOR ACTIVE",AJ5)))</formula>
    </cfRule>
    <cfRule type="containsText" priority="43" operator="containsText" aboveAverage="0" equalAverage="0" bottom="0" percent="0" rank="0" text="CURRENT" dxfId="47">
      <formula>NOT(ISERROR(SEARCH("CURRENT",AJ5)))</formula>
    </cfRule>
  </conditionalFormatting>
  <conditionalFormatting sqref="AA5:AA104">
    <cfRule type="containsText" priority="44" operator="containsText" aboveAverage="0" equalAverage="0" bottom="0" percent="0" rank="0" text="MISSING DATE" dxfId="48">
      <formula>NOT(ISERROR(SEARCH("MISSING DATE",AA5)))</formula>
    </cfRule>
    <cfRule type="containsText" priority="45" operator="containsText" aboveAverage="0" equalAverage="0" bottom="0" percent="0" rank="0" text="CHECK INPUT" dxfId="49">
      <formula>NOT(ISERROR(SEARCH("CHECK INPUT",AA5)))</formula>
    </cfRule>
    <cfRule type="containsText" priority="46" operator="containsText" aboveAverage="0" equalAverage="0" bottom="0" percent="0" rank="0" text="MINOR + MAJOR ACTIVE" dxfId="50">
      <formula>NOT(ISERROR(SEARCH("MINOR + MAJOR ACTIVE",AA5)))</formula>
    </cfRule>
    <cfRule type="containsText" priority="47" operator="containsText" aboveAverage="0" equalAverage="0" bottom="0" percent="0" rank="0" text="MAJOR ACTIVE" dxfId="51">
      <formula>NOT(ISERROR(SEARCH("MAJOR ACTIVE",AA5)))</formula>
    </cfRule>
    <cfRule type="containsText" priority="48" operator="containsText" aboveAverage="0" equalAverage="0" bottom="0" percent="0" rank="0" text="OUTSIDE WARRANTY" dxfId="52">
      <formula>NOT(ISERROR(SEARCH("OUTSIDE WARRANTY",AA5)))</formula>
    </cfRule>
  </conditionalFormatting>
  <dataValidations count="5">
    <dataValidation allowBlank="false" errorStyle="stop" operator="between" showDropDown="false" showErrorMessage="false" showInputMessage="false" sqref="C5:C104" type="whole">
      <formula1>1</formula1>
      <formula2>10000</formula2>
    </dataValidation>
    <dataValidation allowBlank="false" errorStyle="stop" operator="between" showDropDown="false" showErrorMessage="false" showInputMessage="false" sqref="E5:E104" type="decimal">
      <formula1>0.1</formula1>
      <formula2>20</formula2>
    </dataValidation>
    <dataValidation allowBlank="false" errorStyle="stop" operator="between" showDropDown="false" showErrorMessage="false" showInputMessage="false" sqref="X5:X104" type="list">
      <formula1>"Not Started,In Progress,Waiting,Completed"</formula1>
      <formula2>0</formula2>
    </dataValidation>
    <dataValidation allowBlank="false" errorStyle="stop" operator="between" showDropDown="false" showErrorMessage="false" showInputMessage="false" sqref="AF5:AF104" type="list">
      <formula1>"Not Started,In Progress,Waiting on Others,Completed"</formula1>
      <formula2>0</formula2>
    </dataValidation>
    <dataValidation allowBlank="false" errorStyle="stop" operator="between" showDropDown="false" showErrorMessage="false" showInputMessage="false" sqref="AK5:AK104" type="list">
      <formula1>"Yes,No"</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G6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customHeight="false" zeroHeight="false" outlineLevelRow="0" outlineLevelCol="0"/>
  <cols>
    <col collapsed="false" customWidth="true" hidden="false" outlineLevel="0" max="1" min="1" style="1" width="13"/>
    <col collapsed="false" customWidth="true" hidden="false" outlineLevel="0" max="2" min="2" style="1" width="34"/>
    <col collapsed="false" customWidth="true" hidden="false" outlineLevel="0" max="3" min="3" style="36" width="14"/>
    <col collapsed="false" customWidth="true" hidden="false" outlineLevel="0" max="4" min="4" style="36" width="15"/>
    <col collapsed="false" customWidth="true" hidden="false" outlineLevel="0" max="5" min="5" style="36" width="13"/>
    <col collapsed="false" customWidth="true" hidden="false" outlineLevel="0" max="6" min="6" style="36" width="18"/>
    <col collapsed="false" customWidth="true" hidden="false" outlineLevel="0" max="7" min="7" style="37" width="62.75"/>
    <col collapsed="false" customWidth="true" hidden="false" outlineLevel="0" max="8" min="8" style="37" width="15"/>
    <col collapsed="false" customWidth="true" hidden="false" outlineLevel="0" max="9" min="9" style="36" width="15"/>
    <col collapsed="false" customWidth="true" hidden="false" outlineLevel="0" max="10" min="10" style="36" width="26"/>
    <col collapsed="false" customWidth="true" hidden="true" outlineLevel="0" max="23" min="11" style="1" width="11.53"/>
    <col collapsed="false" customWidth="true" hidden="false" outlineLevel="0" max="33" min="24" style="1" width="2"/>
  </cols>
  <sheetData>
    <row r="1" customFormat="false" ht="33.95" hidden="false" customHeight="true" outlineLevel="0" collapsed="false">
      <c r="A1" s="2" t="s">
        <v>87</v>
      </c>
      <c r="B1" s="2"/>
      <c r="C1" s="2"/>
      <c r="D1" s="2"/>
      <c r="E1" s="2"/>
      <c r="F1" s="2"/>
      <c r="G1" s="2"/>
      <c r="H1" s="2"/>
      <c r="I1" s="2"/>
      <c r="J1" s="2"/>
    </row>
    <row r="2" customFormat="false" ht="24.95" hidden="false" customHeight="true" outlineLevel="0" collapsed="false">
      <c r="A2" s="74" t="s">
        <v>88</v>
      </c>
      <c r="B2" s="74"/>
      <c r="C2" s="74"/>
      <c r="D2" s="74"/>
      <c r="E2" s="74"/>
      <c r="F2" s="74"/>
      <c r="G2" s="74"/>
      <c r="H2" s="74"/>
      <c r="I2" s="74"/>
      <c r="J2" s="74"/>
    </row>
    <row r="4" customFormat="false" ht="38.1" hidden="false" customHeight="true" outlineLevel="0" collapsed="false">
      <c r="A4" s="75" t="s">
        <v>54</v>
      </c>
      <c r="B4" s="76" t="s">
        <v>55</v>
      </c>
      <c r="C4" s="76" t="s">
        <v>89</v>
      </c>
      <c r="D4" s="76" t="s">
        <v>90</v>
      </c>
      <c r="E4" s="76" t="s">
        <v>91</v>
      </c>
      <c r="F4" s="76" t="s">
        <v>92</v>
      </c>
      <c r="G4" s="77" t="s">
        <v>93</v>
      </c>
      <c r="H4" s="77" t="s">
        <v>94</v>
      </c>
      <c r="I4" s="76" t="s">
        <v>95</v>
      </c>
      <c r="J4" s="76" t="s">
        <v>96</v>
      </c>
      <c r="X4" s="78"/>
      <c r="Y4" s="78"/>
      <c r="Z4" s="78"/>
      <c r="AA4" s="78"/>
      <c r="AB4" s="78"/>
      <c r="AC4" s="78"/>
      <c r="AD4" s="78"/>
      <c r="AE4" s="78"/>
      <c r="AF4" s="78"/>
      <c r="AG4" s="78"/>
    </row>
    <row r="5" customFormat="false" ht="20" hidden="false" customHeight="true" outlineLevel="0" collapsed="false">
      <c r="A5" s="79" t="str">
        <f aca="false" t="array" ref="A5:A5">IFERROR(_xlfn._xlws.SORT(_xlfn._xlws.FILTER(X5:AG604,(X5:X604&lt;&gt;"")*(X5:X604&lt;&gt;0)*(AC5:AC604&lt;&gt;"CURRENT")*(AC5:AC604&lt;&gt;0),""),10,1),"")</f>
        <v/>
      </c>
      <c r="B5" s="80"/>
      <c r="C5" s="81"/>
      <c r="D5" s="82"/>
      <c r="E5" s="83"/>
      <c r="F5" s="84"/>
      <c r="G5" s="80"/>
      <c r="H5" s="82"/>
      <c r="I5" s="84"/>
      <c r="J5" s="84"/>
      <c r="X5" s="78" t="n">
        <f aca="false">'Portfolio Register'!A5</f>
        <v>0</v>
      </c>
      <c r="Y5" s="78" t="n">
        <f aca="false">'Portfolio Register'!B5</f>
        <v>0</v>
      </c>
      <c r="Z5" s="78" t="str">
        <f aca="false">"SMAA"</f>
        <v>SMAA</v>
      </c>
      <c r="AA5" s="85" t="str">
        <f aca="false">IF('Portfolio Register'!F5="","",'Portfolio Register'!F5)</f>
        <v/>
      </c>
      <c r="AB5" s="86" t="str">
        <f aca="false">IF('Portfolio Register'!G5="","",'Portfolio Register'!G5)</f>
        <v/>
      </c>
      <c r="AC5" s="78" t="str">
        <f aca="false">'Portfolio Register'!H5</f>
        <v/>
      </c>
      <c r="AD5" s="78" t="str">
        <f aca="false">IF('Portfolio Register'!V5="","",'Portfolio Register'!V5)</f>
        <v/>
      </c>
      <c r="AE5" s="85" t="str">
        <f aca="false">IF('Portfolio Register'!W5="","",'Portfolio Register'!W5)</f>
        <v/>
      </c>
      <c r="AF5" s="78" t="str">
        <f aca="false">IF('Portfolio Register'!X5="","",'Portfolio Register'!X5)</f>
        <v/>
      </c>
      <c r="AG5" s="78" t="str">
        <f aca="false">IF(X5="","",IF(OR(AC5="EXPIRED",AC5="OVERDUE"),"1 - OVERDUE",IF(OR(AC5="MISSING DATE",AC5="CHECK INPUT"),"2 - MISSING / CHECK INPUT",IF(AB5&lt;=30,"3 - DUE ≤ 30 DAYS",IF(AB5&lt;=90,"4 - DUE ≤ 90 DAYS","5 - DUE ≤ 180 DAYS")))))</f>
        <v>5 - DUE ≤ 180 DAYS</v>
      </c>
    </row>
    <row r="6" customFormat="false" ht="20" hidden="false" customHeight="true" outlineLevel="0" collapsed="false">
      <c r="A6" s="79"/>
      <c r="B6" s="80"/>
      <c r="C6" s="81"/>
      <c r="D6" s="82"/>
      <c r="E6" s="83"/>
      <c r="F6" s="84"/>
      <c r="G6" s="80"/>
      <c r="H6" s="82"/>
      <c r="I6" s="84"/>
      <c r="J6" s="84"/>
      <c r="X6" s="78" t="n">
        <f aca="false">'Portfolio Register'!A5</f>
        <v>0</v>
      </c>
      <c r="Y6" s="78" t="n">
        <f aca="false">'Portfolio Register'!B5</f>
        <v>0</v>
      </c>
      <c r="Z6" s="78" t="str">
        <f aca="false">"AFSS"</f>
        <v>AFSS</v>
      </c>
      <c r="AA6" s="85" t="str">
        <f aca="false">IF('Portfolio Register'!J5="","",'Portfolio Register'!J5)</f>
        <v/>
      </c>
      <c r="AB6" s="86" t="str">
        <f aca="false">IF('Portfolio Register'!K5="","",'Portfolio Register'!K5)</f>
        <v/>
      </c>
      <c r="AC6" s="78" t="str">
        <f aca="false">'Portfolio Register'!L5</f>
        <v/>
      </c>
      <c r="AD6" s="78" t="str">
        <f aca="false">IF('Portfolio Register'!V6="","",'Portfolio Register'!V6)</f>
        <v/>
      </c>
      <c r="AE6" s="85" t="str">
        <f aca="false">IF('Portfolio Register'!W6="","",'Portfolio Register'!W6)</f>
        <v/>
      </c>
      <c r="AF6" s="78" t="str">
        <f aca="false">IF('Portfolio Register'!X6="","",'Portfolio Register'!X6)</f>
        <v/>
      </c>
      <c r="AG6" s="78" t="str">
        <f aca="false">IF(X6="","",IF(OR(AC6="EXPIRED",AC6="OVERDUE"),"1 - OVERDUE",IF(OR(AC6="MISSING DATE",AC6="CHECK INPUT"),"2 - MISSING / CHECK INPUT",IF(AB6&lt;=30,"3 - DUE ≤ 30 DAYS",IF(AB6&lt;=90,"4 - DUE ≤ 90 DAYS","5 - DUE ≤ 180 DAYS")))))</f>
        <v>5 - DUE ≤ 180 DAYS</v>
      </c>
    </row>
    <row r="7" customFormat="false" ht="20" hidden="false" customHeight="true" outlineLevel="0" collapsed="false">
      <c r="A7" s="79"/>
      <c r="B7" s="80"/>
      <c r="C7" s="81"/>
      <c r="D7" s="82"/>
      <c r="E7" s="83"/>
      <c r="F7" s="84"/>
      <c r="G7" s="80"/>
      <c r="H7" s="82"/>
      <c r="I7" s="84"/>
      <c r="J7" s="84"/>
      <c r="X7" s="78" t="n">
        <f aca="false">'Portfolio Register'!A5</f>
        <v>0</v>
      </c>
      <c r="Y7" s="78" t="n">
        <f aca="false">'Portfolio Register'!B5</f>
        <v>0</v>
      </c>
      <c r="Z7" s="78" t="str">
        <f aca="false">"Insurance"</f>
        <v>Insurance</v>
      </c>
      <c r="AA7" s="85" t="str">
        <f aca="false">IF('Portfolio Register'!N5="","",'Portfolio Register'!N5)</f>
        <v/>
      </c>
      <c r="AB7" s="86" t="str">
        <f aca="false">IF('Portfolio Register'!O5="","",'Portfolio Register'!O5)</f>
        <v/>
      </c>
      <c r="AC7" s="78" t="str">
        <f aca="false">'Portfolio Register'!P5</f>
        <v/>
      </c>
      <c r="AD7" s="78" t="str">
        <f aca="false">IF('Portfolio Register'!V7="","",'Portfolio Register'!V7)</f>
        <v/>
      </c>
      <c r="AE7" s="85" t="str">
        <f aca="false">IF('Portfolio Register'!W7="","",'Portfolio Register'!W7)</f>
        <v/>
      </c>
      <c r="AF7" s="78" t="str">
        <f aca="false">IF('Portfolio Register'!X7="","",'Portfolio Register'!X7)</f>
        <v/>
      </c>
      <c r="AG7" s="78" t="str">
        <f aca="false">IF(X7="","",IF(OR(AC7="EXPIRED",AC7="OVERDUE"),"1 - OVERDUE",IF(OR(AC7="MISSING DATE",AC7="CHECK INPUT"),"2 - MISSING / CHECK INPUT",IF(AB7&lt;=30,"3 - DUE ≤ 30 DAYS",IF(AB7&lt;=90,"4 - DUE ≤ 90 DAYS","5 - DUE ≤ 180 DAYS")))))</f>
        <v>5 - DUE ≤ 180 DAYS</v>
      </c>
    </row>
    <row r="8" customFormat="false" ht="20" hidden="false" customHeight="true" outlineLevel="0" collapsed="false">
      <c r="A8" s="79"/>
      <c r="B8" s="80"/>
      <c r="C8" s="81"/>
      <c r="D8" s="82"/>
      <c r="E8" s="83"/>
      <c r="F8" s="84"/>
      <c r="G8" s="80"/>
      <c r="H8" s="82"/>
      <c r="I8" s="84"/>
      <c r="J8" s="84"/>
      <c r="X8" s="78" t="n">
        <f aca="false">'Portfolio Register'!A5</f>
        <v>0</v>
      </c>
      <c r="Y8" s="78" t="n">
        <f aca="false">'Portfolio Register'!B5</f>
        <v>0</v>
      </c>
      <c r="Z8" s="78" t="str">
        <f aca="false">"Lift"</f>
        <v>Lift</v>
      </c>
      <c r="AA8" s="85" t="str">
        <f aca="false">IF('Portfolio Register'!R5="","",'Portfolio Register'!R5)</f>
        <v/>
      </c>
      <c r="AB8" s="86" t="str">
        <f aca="false">IF('Portfolio Register'!S5="","",'Portfolio Register'!S5)</f>
        <v/>
      </c>
      <c r="AC8" s="78" t="str">
        <f aca="false">'Portfolio Register'!T5</f>
        <v/>
      </c>
      <c r="AD8" s="78" t="str">
        <f aca="false">IF('Portfolio Register'!V8="","",'Portfolio Register'!V8)</f>
        <v/>
      </c>
      <c r="AE8" s="85" t="str">
        <f aca="false">IF('Portfolio Register'!W8="","",'Portfolio Register'!W8)</f>
        <v/>
      </c>
      <c r="AF8" s="78" t="str">
        <f aca="false">IF('Portfolio Register'!X8="","",'Portfolio Register'!X8)</f>
        <v/>
      </c>
      <c r="AG8" s="78" t="str">
        <f aca="false">IF(X8="","",IF(OR(AC8="EXPIRED",AC8="OVERDUE"),"1 - OVERDUE",IF(OR(AC8="MISSING DATE",AC8="CHECK INPUT"),"2 - MISSING / CHECK INPUT",IF(AB8&lt;=30,"3 - DUE ≤ 30 DAYS",IF(AB8&lt;=90,"4 - DUE ≤ 90 DAYS","5 - DUE ≤ 180 DAYS")))))</f>
        <v>5 - DUE ≤ 180 DAYS</v>
      </c>
    </row>
    <row r="9" customFormat="false" ht="20" hidden="false" customHeight="true" outlineLevel="0" collapsed="false">
      <c r="A9" s="79"/>
      <c r="B9" s="80"/>
      <c r="C9" s="81"/>
      <c r="D9" s="82"/>
      <c r="E9" s="83"/>
      <c r="F9" s="84"/>
      <c r="G9" s="80"/>
      <c r="H9" s="82"/>
      <c r="I9" s="84"/>
      <c r="J9" s="84"/>
      <c r="X9" s="78" t="n">
        <f aca="false">'Portfolio Register'!A6</f>
        <v>0</v>
      </c>
      <c r="Y9" s="78" t="n">
        <f aca="false">'Portfolio Register'!B6</f>
        <v>0</v>
      </c>
      <c r="Z9" s="78" t="str">
        <f aca="false">"SMAA"</f>
        <v>SMAA</v>
      </c>
      <c r="AA9" s="85" t="str">
        <f aca="false">IF('Portfolio Register'!F6="","",'Portfolio Register'!F6)</f>
        <v/>
      </c>
      <c r="AB9" s="86" t="str">
        <f aca="false">IF('Portfolio Register'!G6="","",'Portfolio Register'!G6)</f>
        <v/>
      </c>
      <c r="AC9" s="78" t="str">
        <f aca="false">'Portfolio Register'!H6</f>
        <v/>
      </c>
      <c r="AD9" s="78" t="str">
        <f aca="false">IF('Portfolio Register'!V9="","",'Portfolio Register'!V9)</f>
        <v/>
      </c>
      <c r="AE9" s="85" t="str">
        <f aca="false">IF('Portfolio Register'!W9="","",'Portfolio Register'!W9)</f>
        <v/>
      </c>
      <c r="AF9" s="78" t="str">
        <f aca="false">IF('Portfolio Register'!X9="","",'Portfolio Register'!X9)</f>
        <v/>
      </c>
      <c r="AG9" s="78" t="str">
        <f aca="false">IF(X9="","",IF(OR(AC9="EXPIRED",AC9="OVERDUE"),"1 - OVERDUE",IF(OR(AC9="MISSING DATE",AC9="CHECK INPUT"),"2 - MISSING / CHECK INPUT",IF(AB9&lt;=30,"3 - DUE ≤ 30 DAYS",IF(AB9&lt;=90,"4 - DUE ≤ 90 DAYS","5 - DUE ≤ 180 DAYS")))))</f>
        <v>5 - DUE ≤ 180 DAYS</v>
      </c>
    </row>
    <row r="10" customFormat="false" ht="20" hidden="false" customHeight="true" outlineLevel="0" collapsed="false">
      <c r="A10" s="79"/>
      <c r="B10" s="80"/>
      <c r="C10" s="81"/>
      <c r="D10" s="82"/>
      <c r="E10" s="83"/>
      <c r="F10" s="84"/>
      <c r="G10" s="80"/>
      <c r="H10" s="82"/>
      <c r="I10" s="84"/>
      <c r="J10" s="84"/>
      <c r="X10" s="78" t="n">
        <f aca="false">'Portfolio Register'!A6</f>
        <v>0</v>
      </c>
      <c r="Y10" s="78" t="n">
        <f aca="false">'Portfolio Register'!B6</f>
        <v>0</v>
      </c>
      <c r="Z10" s="78" t="str">
        <f aca="false">"AFSS"</f>
        <v>AFSS</v>
      </c>
      <c r="AA10" s="85" t="str">
        <f aca="false">IF('Portfolio Register'!J6="","",'Portfolio Register'!J6)</f>
        <v/>
      </c>
      <c r="AB10" s="78" t="str">
        <f aca="false">IF('Portfolio Register'!K6="","",'Portfolio Register'!K6)</f>
        <v/>
      </c>
      <c r="AC10" s="78" t="str">
        <f aca="false">'Portfolio Register'!L6</f>
        <v/>
      </c>
      <c r="AD10" s="78" t="str">
        <f aca="false">IF('Portfolio Register'!V10="","",'Portfolio Register'!V10)</f>
        <v/>
      </c>
      <c r="AE10" s="85" t="str">
        <f aca="false">IF('Portfolio Register'!W10="","",'Portfolio Register'!W10)</f>
        <v/>
      </c>
      <c r="AF10" s="78" t="str">
        <f aca="false">IF('Portfolio Register'!X10="","",'Portfolio Register'!X10)</f>
        <v/>
      </c>
      <c r="AG10" s="78" t="str">
        <f aca="false">IF(X10="","",IF(OR(AC10="EXPIRED",AC10="OVERDUE"),"1 - OVERDUE",IF(OR(AC10="MISSING DATE",AC10="CHECK INPUT"),"2 - MISSING / CHECK INPUT",IF(AB10&lt;=30,"3 - DUE ≤ 30 DAYS",IF(AB10&lt;=90,"4 - DUE ≤ 90 DAYS","5 - DUE ≤ 180 DAYS")))))</f>
        <v>5 - DUE ≤ 180 DAYS</v>
      </c>
    </row>
    <row r="11" customFormat="false" ht="20" hidden="false" customHeight="true" outlineLevel="0" collapsed="false">
      <c r="A11" s="79"/>
      <c r="B11" s="80"/>
      <c r="C11" s="81"/>
      <c r="D11" s="82"/>
      <c r="E11" s="83"/>
      <c r="F11" s="84"/>
      <c r="G11" s="80"/>
      <c r="H11" s="82"/>
      <c r="I11" s="84"/>
      <c r="J11" s="84"/>
      <c r="X11" s="78" t="n">
        <f aca="false">'Portfolio Register'!A6</f>
        <v>0</v>
      </c>
      <c r="Y11" s="78" t="n">
        <f aca="false">'Portfolio Register'!B6</f>
        <v>0</v>
      </c>
      <c r="Z11" s="78" t="str">
        <f aca="false">"Insurance"</f>
        <v>Insurance</v>
      </c>
      <c r="AA11" s="85" t="str">
        <f aca="false">IF('Portfolio Register'!N6="","",'Portfolio Register'!N6)</f>
        <v/>
      </c>
      <c r="AB11" s="86" t="str">
        <f aca="false">IF('Portfolio Register'!O6="","",'Portfolio Register'!O6)</f>
        <v/>
      </c>
      <c r="AC11" s="78" t="str">
        <f aca="false">'Portfolio Register'!P6</f>
        <v/>
      </c>
      <c r="AD11" s="78" t="str">
        <f aca="false">IF('Portfolio Register'!V11="","",'Portfolio Register'!V11)</f>
        <v/>
      </c>
      <c r="AE11" s="85" t="str">
        <f aca="false">IF('Portfolio Register'!W11="","",'Portfolio Register'!W11)</f>
        <v/>
      </c>
      <c r="AF11" s="78" t="str">
        <f aca="false">IF('Portfolio Register'!X11="","",'Portfolio Register'!X11)</f>
        <v/>
      </c>
      <c r="AG11" s="78" t="str">
        <f aca="false">IF(X11="","",IF(OR(AC11="EXPIRED",AC11="OVERDUE"),"1 - OVERDUE",IF(OR(AC11="MISSING DATE",AC11="CHECK INPUT"),"2 - MISSING / CHECK INPUT",IF(AB11&lt;=30,"3 - DUE ≤ 30 DAYS",IF(AB11&lt;=90,"4 - DUE ≤ 90 DAYS","5 - DUE ≤ 180 DAYS")))))</f>
        <v>5 - DUE ≤ 180 DAYS</v>
      </c>
    </row>
    <row r="12" customFormat="false" ht="20" hidden="false" customHeight="true" outlineLevel="0" collapsed="false">
      <c r="A12" s="79"/>
      <c r="B12" s="80"/>
      <c r="C12" s="81"/>
      <c r="D12" s="82"/>
      <c r="E12" s="83"/>
      <c r="F12" s="84"/>
      <c r="G12" s="80"/>
      <c r="H12" s="82"/>
      <c r="I12" s="84"/>
      <c r="J12" s="84"/>
      <c r="X12" s="78" t="n">
        <f aca="false">'Portfolio Register'!A6</f>
        <v>0</v>
      </c>
      <c r="Y12" s="78" t="n">
        <f aca="false">'Portfolio Register'!B6</f>
        <v>0</v>
      </c>
      <c r="Z12" s="78" t="str">
        <f aca="false">"Lift"</f>
        <v>Lift</v>
      </c>
      <c r="AA12" s="85" t="str">
        <f aca="false">IF('Portfolio Register'!R6="","",'Portfolio Register'!R6)</f>
        <v/>
      </c>
      <c r="AB12" s="78" t="str">
        <f aca="false">IF('Portfolio Register'!S6="","",'Portfolio Register'!S6)</f>
        <v/>
      </c>
      <c r="AC12" s="78" t="str">
        <f aca="false">'Portfolio Register'!T6</f>
        <v/>
      </c>
      <c r="AD12" s="78" t="str">
        <f aca="false">IF('Portfolio Register'!V12="","",'Portfolio Register'!V12)</f>
        <v/>
      </c>
      <c r="AE12" s="85" t="str">
        <f aca="false">IF('Portfolio Register'!W12="","",'Portfolio Register'!W12)</f>
        <v/>
      </c>
      <c r="AF12" s="78" t="str">
        <f aca="false">IF('Portfolio Register'!X12="","",'Portfolio Register'!X12)</f>
        <v/>
      </c>
      <c r="AG12" s="78" t="str">
        <f aca="false">IF(X12="","",IF(OR(AC12="EXPIRED",AC12="OVERDUE"),"1 - OVERDUE",IF(OR(AC12="MISSING DATE",AC12="CHECK INPUT"),"2 - MISSING / CHECK INPUT",IF(AB12&lt;=30,"3 - DUE ≤ 30 DAYS",IF(AB12&lt;=90,"4 - DUE ≤ 90 DAYS","5 - DUE ≤ 180 DAYS")))))</f>
        <v>5 - DUE ≤ 180 DAYS</v>
      </c>
    </row>
    <row r="13" customFormat="false" ht="20" hidden="false" customHeight="true" outlineLevel="0" collapsed="false">
      <c r="A13" s="79"/>
      <c r="B13" s="80"/>
      <c r="C13" s="81"/>
      <c r="D13" s="82"/>
      <c r="E13" s="83"/>
      <c r="F13" s="84"/>
      <c r="G13" s="80"/>
      <c r="H13" s="82"/>
      <c r="I13" s="84"/>
      <c r="J13" s="84"/>
      <c r="X13" s="78" t="n">
        <f aca="false">'Portfolio Register'!A7</f>
        <v>0</v>
      </c>
      <c r="Y13" s="78" t="n">
        <f aca="false">'Portfolio Register'!B7</f>
        <v>0</v>
      </c>
      <c r="Z13" s="78" t="str">
        <f aca="false">"SMAA"</f>
        <v>SMAA</v>
      </c>
      <c r="AA13" s="85" t="str">
        <f aca="false">IF('Portfolio Register'!F7="","",'Portfolio Register'!F7)</f>
        <v/>
      </c>
      <c r="AB13" s="86" t="str">
        <f aca="false">IF('Portfolio Register'!G7="","",'Portfolio Register'!G7)</f>
        <v/>
      </c>
      <c r="AC13" s="78" t="str">
        <f aca="false">'Portfolio Register'!H7</f>
        <v/>
      </c>
      <c r="AD13" s="78" t="str">
        <f aca="false">IF('Portfolio Register'!V13="","",'Portfolio Register'!V13)</f>
        <v/>
      </c>
      <c r="AE13" s="85" t="str">
        <f aca="false">IF('Portfolio Register'!W13="","",'Portfolio Register'!W13)</f>
        <v/>
      </c>
      <c r="AF13" s="78" t="str">
        <f aca="false">IF('Portfolio Register'!X13="","",'Portfolio Register'!X13)</f>
        <v/>
      </c>
      <c r="AG13" s="78" t="str">
        <f aca="false">IF(X13="","",IF(OR(AC13="EXPIRED",AC13="OVERDUE"),"1 - OVERDUE",IF(OR(AC13="MISSING DATE",AC13="CHECK INPUT"),"2 - MISSING / CHECK INPUT",IF(AB13&lt;=30,"3 - DUE ≤ 30 DAYS",IF(AB13&lt;=90,"4 - DUE ≤ 90 DAYS","5 - DUE ≤ 180 DAYS")))))</f>
        <v>5 - DUE ≤ 180 DAYS</v>
      </c>
    </row>
    <row r="14" customFormat="false" ht="20" hidden="false" customHeight="true" outlineLevel="0" collapsed="false">
      <c r="A14" s="79"/>
      <c r="B14" s="80"/>
      <c r="C14" s="81"/>
      <c r="D14" s="82"/>
      <c r="E14" s="83"/>
      <c r="F14" s="84"/>
      <c r="G14" s="80"/>
      <c r="H14" s="82"/>
      <c r="I14" s="84"/>
      <c r="J14" s="84"/>
      <c r="X14" s="78" t="n">
        <f aca="false">'Portfolio Register'!A7</f>
        <v>0</v>
      </c>
      <c r="Y14" s="78" t="n">
        <f aca="false">'Portfolio Register'!B7</f>
        <v>0</v>
      </c>
      <c r="Z14" s="78" t="str">
        <f aca="false">"AFSS"</f>
        <v>AFSS</v>
      </c>
      <c r="AA14" s="85" t="str">
        <f aca="false">IF('Portfolio Register'!J7="","",'Portfolio Register'!J7)</f>
        <v/>
      </c>
      <c r="AB14" s="78" t="str">
        <f aca="false">IF('Portfolio Register'!K7="","",'Portfolio Register'!K7)</f>
        <v/>
      </c>
      <c r="AC14" s="78" t="str">
        <f aca="false">'Portfolio Register'!L7</f>
        <v/>
      </c>
      <c r="AD14" s="78" t="str">
        <f aca="false">IF('Portfolio Register'!V14="","",'Portfolio Register'!V14)</f>
        <v/>
      </c>
      <c r="AE14" s="85" t="str">
        <f aca="false">IF('Portfolio Register'!W14="","",'Portfolio Register'!W14)</f>
        <v/>
      </c>
      <c r="AF14" s="78" t="str">
        <f aca="false">IF('Portfolio Register'!X14="","",'Portfolio Register'!X14)</f>
        <v/>
      </c>
      <c r="AG14" s="78" t="str">
        <f aca="false">IF(X14="","",IF(OR(AC14="EXPIRED",AC14="OVERDUE"),"1 - OVERDUE",IF(OR(AC14="MISSING DATE",AC14="CHECK INPUT"),"2 - MISSING / CHECK INPUT",IF(AB14&lt;=30,"3 - DUE ≤ 30 DAYS",IF(AB14&lt;=90,"4 - DUE ≤ 90 DAYS","5 - DUE ≤ 180 DAYS")))))</f>
        <v>5 - DUE ≤ 180 DAYS</v>
      </c>
    </row>
    <row r="15" customFormat="false" ht="20" hidden="false" customHeight="true" outlineLevel="0" collapsed="false">
      <c r="A15" s="79"/>
      <c r="B15" s="80"/>
      <c r="C15" s="81"/>
      <c r="D15" s="82"/>
      <c r="E15" s="83"/>
      <c r="F15" s="84"/>
      <c r="G15" s="80"/>
      <c r="H15" s="82"/>
      <c r="I15" s="84"/>
      <c r="J15" s="84"/>
      <c r="X15" s="78" t="n">
        <f aca="false">'Portfolio Register'!A7</f>
        <v>0</v>
      </c>
      <c r="Y15" s="78" t="n">
        <f aca="false">'Portfolio Register'!B7</f>
        <v>0</v>
      </c>
      <c r="Z15" s="78" t="str">
        <f aca="false">"Insurance"</f>
        <v>Insurance</v>
      </c>
      <c r="AA15" s="85" t="str">
        <f aca="false">IF('Portfolio Register'!N7="","",'Portfolio Register'!N7)</f>
        <v/>
      </c>
      <c r="AB15" s="86" t="str">
        <f aca="false">IF('Portfolio Register'!O7="","",'Portfolio Register'!O7)</f>
        <v/>
      </c>
      <c r="AC15" s="78" t="str">
        <f aca="false">'Portfolio Register'!P7</f>
        <v/>
      </c>
      <c r="AD15" s="78" t="str">
        <f aca="false">IF('Portfolio Register'!V15="","",'Portfolio Register'!V15)</f>
        <v/>
      </c>
      <c r="AE15" s="85" t="str">
        <f aca="false">IF('Portfolio Register'!W15="","",'Portfolio Register'!W15)</f>
        <v/>
      </c>
      <c r="AF15" s="78" t="str">
        <f aca="false">IF('Portfolio Register'!X15="","",'Portfolio Register'!X15)</f>
        <v/>
      </c>
      <c r="AG15" s="78" t="str">
        <f aca="false">IF(X15="","",IF(OR(AC15="EXPIRED",AC15="OVERDUE"),"1 - OVERDUE",IF(OR(AC15="MISSING DATE",AC15="CHECK INPUT"),"2 - MISSING / CHECK INPUT",IF(AB15&lt;=30,"3 - DUE ≤ 30 DAYS",IF(AB15&lt;=90,"4 - DUE ≤ 90 DAYS","5 - DUE ≤ 180 DAYS")))))</f>
        <v>5 - DUE ≤ 180 DAYS</v>
      </c>
    </row>
    <row r="16" customFormat="false" ht="20" hidden="false" customHeight="true" outlineLevel="0" collapsed="false">
      <c r="A16" s="79"/>
      <c r="B16" s="80"/>
      <c r="C16" s="81"/>
      <c r="D16" s="82"/>
      <c r="E16" s="83"/>
      <c r="F16" s="84"/>
      <c r="G16" s="80"/>
      <c r="H16" s="82"/>
      <c r="I16" s="84"/>
      <c r="J16" s="84"/>
      <c r="X16" s="78" t="n">
        <f aca="false">'Portfolio Register'!A7</f>
        <v>0</v>
      </c>
      <c r="Y16" s="78" t="n">
        <f aca="false">'Portfolio Register'!B7</f>
        <v>0</v>
      </c>
      <c r="Z16" s="78" t="str">
        <f aca="false">"Lift"</f>
        <v>Lift</v>
      </c>
      <c r="AA16" s="85" t="str">
        <f aca="false">IF('Portfolio Register'!R7="","",'Portfolio Register'!R7)</f>
        <v/>
      </c>
      <c r="AB16" s="78" t="str">
        <f aca="false">IF('Portfolio Register'!S7="","",'Portfolio Register'!S7)</f>
        <v/>
      </c>
      <c r="AC16" s="78" t="str">
        <f aca="false">'Portfolio Register'!T7</f>
        <v/>
      </c>
      <c r="AD16" s="78" t="str">
        <f aca="false">IF('Portfolio Register'!V16="","",'Portfolio Register'!V16)</f>
        <v/>
      </c>
      <c r="AE16" s="85" t="str">
        <f aca="false">IF('Portfolio Register'!W16="","",'Portfolio Register'!W16)</f>
        <v/>
      </c>
      <c r="AF16" s="78" t="str">
        <f aca="false">IF('Portfolio Register'!X16="","",'Portfolio Register'!X16)</f>
        <v/>
      </c>
      <c r="AG16" s="78" t="str">
        <f aca="false">IF(X16="","",IF(OR(AC16="EXPIRED",AC16="OVERDUE"),"1 - OVERDUE",IF(OR(AC16="MISSING DATE",AC16="CHECK INPUT"),"2 - MISSING / CHECK INPUT",IF(AB16&lt;=30,"3 - DUE ≤ 30 DAYS",IF(AB16&lt;=90,"4 - DUE ≤ 90 DAYS","5 - DUE ≤ 180 DAYS")))))</f>
        <v>5 - DUE ≤ 180 DAYS</v>
      </c>
    </row>
    <row r="17" customFormat="false" ht="20" hidden="false" customHeight="true" outlineLevel="0" collapsed="false">
      <c r="A17" s="79"/>
      <c r="B17" s="80"/>
      <c r="C17" s="81"/>
      <c r="D17" s="82"/>
      <c r="E17" s="83"/>
      <c r="F17" s="84"/>
      <c r="G17" s="80"/>
      <c r="H17" s="82"/>
      <c r="I17" s="84"/>
      <c r="J17" s="84"/>
      <c r="X17" s="78" t="n">
        <f aca="false">'Portfolio Register'!A8</f>
        <v>0</v>
      </c>
      <c r="Y17" s="78" t="n">
        <f aca="false">'Portfolio Register'!B8</f>
        <v>0</v>
      </c>
      <c r="Z17" s="78" t="str">
        <f aca="false">"SMAA"</f>
        <v>SMAA</v>
      </c>
      <c r="AA17" s="85" t="str">
        <f aca="false">IF('Portfolio Register'!F8="","",'Portfolio Register'!F8)</f>
        <v/>
      </c>
      <c r="AB17" s="86" t="str">
        <f aca="false">IF('Portfolio Register'!G8="","",'Portfolio Register'!G8)</f>
        <v/>
      </c>
      <c r="AC17" s="78" t="str">
        <f aca="false">'Portfolio Register'!H8</f>
        <v/>
      </c>
      <c r="AD17" s="78" t="str">
        <f aca="false">IF('Portfolio Register'!V17="","",'Portfolio Register'!V17)</f>
        <v/>
      </c>
      <c r="AE17" s="85" t="str">
        <f aca="false">IF('Portfolio Register'!W17="","",'Portfolio Register'!W17)</f>
        <v/>
      </c>
      <c r="AF17" s="78" t="str">
        <f aca="false">IF('Portfolio Register'!X17="","",'Portfolio Register'!X17)</f>
        <v/>
      </c>
      <c r="AG17" s="78" t="str">
        <f aca="false">IF(X17="","",IF(OR(AC17="EXPIRED",AC17="OVERDUE"),"1 - OVERDUE",IF(OR(AC17="MISSING DATE",AC17="CHECK INPUT"),"2 - MISSING / CHECK INPUT",IF(AB17&lt;=30,"3 - DUE ≤ 30 DAYS",IF(AB17&lt;=90,"4 - DUE ≤ 90 DAYS","5 - DUE ≤ 180 DAYS")))))</f>
        <v>5 - DUE ≤ 180 DAYS</v>
      </c>
    </row>
    <row r="18" customFormat="false" ht="20" hidden="false" customHeight="true" outlineLevel="0" collapsed="false">
      <c r="A18" s="79"/>
      <c r="B18" s="80"/>
      <c r="C18" s="81"/>
      <c r="D18" s="82"/>
      <c r="E18" s="83"/>
      <c r="F18" s="84"/>
      <c r="G18" s="80"/>
      <c r="H18" s="82"/>
      <c r="I18" s="84"/>
      <c r="J18" s="84"/>
      <c r="X18" s="78" t="n">
        <f aca="false">'Portfolio Register'!A8</f>
        <v>0</v>
      </c>
      <c r="Y18" s="78" t="n">
        <f aca="false">'Portfolio Register'!B8</f>
        <v>0</v>
      </c>
      <c r="Z18" s="78" t="str">
        <f aca="false">"AFSS"</f>
        <v>AFSS</v>
      </c>
      <c r="AA18" s="85" t="str">
        <f aca="false">IF('Portfolio Register'!J8="","",'Portfolio Register'!J8)</f>
        <v/>
      </c>
      <c r="AB18" s="86" t="str">
        <f aca="false">IF('Portfolio Register'!K8="","",'Portfolio Register'!K8)</f>
        <v/>
      </c>
      <c r="AC18" s="78" t="str">
        <f aca="false">'Portfolio Register'!L8</f>
        <v/>
      </c>
      <c r="AD18" s="78" t="str">
        <f aca="false">IF('Portfolio Register'!V18="","",'Portfolio Register'!V18)</f>
        <v/>
      </c>
      <c r="AE18" s="85" t="str">
        <f aca="false">IF('Portfolio Register'!W18="","",'Portfolio Register'!W18)</f>
        <v/>
      </c>
      <c r="AF18" s="78" t="str">
        <f aca="false">IF('Portfolio Register'!X18="","",'Portfolio Register'!X18)</f>
        <v/>
      </c>
      <c r="AG18" s="78" t="str">
        <f aca="false">IF(X18="","",IF(OR(AC18="EXPIRED",AC18="OVERDUE"),"1 - OVERDUE",IF(OR(AC18="MISSING DATE",AC18="CHECK INPUT"),"2 - MISSING / CHECK INPUT",IF(AB18&lt;=30,"3 - DUE ≤ 30 DAYS",IF(AB18&lt;=90,"4 - DUE ≤ 90 DAYS","5 - DUE ≤ 180 DAYS")))))</f>
        <v>5 - DUE ≤ 180 DAYS</v>
      </c>
    </row>
    <row r="19" customFormat="false" ht="20" hidden="false" customHeight="true" outlineLevel="0" collapsed="false">
      <c r="A19" s="79"/>
      <c r="B19" s="81"/>
      <c r="C19" s="81"/>
      <c r="D19" s="82"/>
      <c r="E19" s="84"/>
      <c r="F19" s="84"/>
      <c r="G19" s="81"/>
      <c r="H19" s="82"/>
      <c r="I19" s="84"/>
      <c r="J19" s="84"/>
      <c r="X19" s="78" t="n">
        <f aca="false">'Portfolio Register'!A8</f>
        <v>0</v>
      </c>
      <c r="Y19" s="78" t="n">
        <f aca="false">'Portfolio Register'!B8</f>
        <v>0</v>
      </c>
      <c r="Z19" s="78" t="str">
        <f aca="false">"Insurance"</f>
        <v>Insurance</v>
      </c>
      <c r="AA19" s="85" t="str">
        <f aca="false">IF('Portfolio Register'!N8="","",'Portfolio Register'!N8)</f>
        <v/>
      </c>
      <c r="AB19" s="86" t="str">
        <f aca="false">IF('Portfolio Register'!O8="","",'Portfolio Register'!O8)</f>
        <v/>
      </c>
      <c r="AC19" s="78" t="str">
        <f aca="false">'Portfolio Register'!P8</f>
        <v/>
      </c>
      <c r="AD19" s="78" t="str">
        <f aca="false">IF('Portfolio Register'!V19="","",'Portfolio Register'!V19)</f>
        <v/>
      </c>
      <c r="AE19" s="85" t="str">
        <f aca="false">IF('Portfolio Register'!W19="","",'Portfolio Register'!W19)</f>
        <v/>
      </c>
      <c r="AF19" s="78" t="str">
        <f aca="false">IF('Portfolio Register'!X19="","",'Portfolio Register'!X19)</f>
        <v/>
      </c>
      <c r="AG19" s="78" t="str">
        <f aca="false">IF(X19="","",IF(OR(AC19="EXPIRED",AC19="OVERDUE"),"1 - OVERDUE",IF(OR(AC19="MISSING DATE",AC19="CHECK INPUT"),"2 - MISSING / CHECK INPUT",IF(AB19&lt;=30,"3 - DUE ≤ 30 DAYS",IF(AB19&lt;=90,"4 - DUE ≤ 90 DAYS","5 - DUE ≤ 180 DAYS")))))</f>
        <v>5 - DUE ≤ 180 DAYS</v>
      </c>
    </row>
    <row r="20" customFormat="false" ht="20" hidden="false" customHeight="true" outlineLevel="0" collapsed="false">
      <c r="A20" s="79"/>
      <c r="B20" s="81"/>
      <c r="C20" s="81"/>
      <c r="D20" s="82"/>
      <c r="E20" s="84"/>
      <c r="F20" s="84"/>
      <c r="G20" s="81"/>
      <c r="H20" s="82"/>
      <c r="I20" s="84"/>
      <c r="J20" s="84"/>
      <c r="X20" s="78" t="n">
        <f aca="false">'Portfolio Register'!A8</f>
        <v>0</v>
      </c>
      <c r="Y20" s="78" t="n">
        <f aca="false">'Portfolio Register'!B8</f>
        <v>0</v>
      </c>
      <c r="Z20" s="78" t="str">
        <f aca="false">"Lift"</f>
        <v>Lift</v>
      </c>
      <c r="AA20" s="85" t="str">
        <f aca="false">IF('Portfolio Register'!R8="","",'Portfolio Register'!R8)</f>
        <v/>
      </c>
      <c r="AB20" s="86" t="str">
        <f aca="false">IF('Portfolio Register'!S8="","",'Portfolio Register'!S8)</f>
        <v/>
      </c>
      <c r="AC20" s="78" t="str">
        <f aca="false">'Portfolio Register'!T8</f>
        <v/>
      </c>
      <c r="AD20" s="78" t="str">
        <f aca="false">IF('Portfolio Register'!V20="","",'Portfolio Register'!V20)</f>
        <v/>
      </c>
      <c r="AE20" s="85" t="str">
        <f aca="false">IF('Portfolio Register'!W20="","",'Portfolio Register'!W20)</f>
        <v/>
      </c>
      <c r="AF20" s="78" t="str">
        <f aca="false">IF('Portfolio Register'!X20="","",'Portfolio Register'!X20)</f>
        <v/>
      </c>
      <c r="AG20" s="78" t="str">
        <f aca="false">IF(X20="","",IF(OR(AC20="EXPIRED",AC20="OVERDUE"),"1 - OVERDUE",IF(OR(AC20="MISSING DATE",AC20="CHECK INPUT"),"2 - MISSING / CHECK INPUT",IF(AB20&lt;=30,"3 - DUE ≤ 30 DAYS",IF(AB20&lt;=90,"4 - DUE ≤ 90 DAYS","5 - DUE ≤ 180 DAYS")))))</f>
        <v>5 - DUE ≤ 180 DAYS</v>
      </c>
    </row>
    <row r="21" customFormat="false" ht="20" hidden="false" customHeight="true" outlineLevel="0" collapsed="false">
      <c r="A21" s="79"/>
      <c r="B21" s="81"/>
      <c r="C21" s="81"/>
      <c r="D21" s="82"/>
      <c r="E21" s="84"/>
      <c r="F21" s="84"/>
      <c r="G21" s="81"/>
      <c r="H21" s="82"/>
      <c r="I21" s="84"/>
      <c r="J21" s="84"/>
      <c r="X21" s="78" t="n">
        <f aca="false">'Portfolio Register'!A9</f>
        <v>0</v>
      </c>
      <c r="Y21" s="78" t="n">
        <f aca="false">'Portfolio Register'!B9</f>
        <v>0</v>
      </c>
      <c r="Z21" s="78" t="str">
        <f aca="false">"SMAA"</f>
        <v>SMAA</v>
      </c>
      <c r="AA21" s="85" t="str">
        <f aca="false">IF('Portfolio Register'!F9="","",'Portfolio Register'!F9)</f>
        <v/>
      </c>
      <c r="AB21" s="86" t="str">
        <f aca="false">IF('Portfolio Register'!G9="","",'Portfolio Register'!G9)</f>
        <v/>
      </c>
      <c r="AC21" s="78" t="str">
        <f aca="false">'Portfolio Register'!H9</f>
        <v/>
      </c>
      <c r="AD21" s="78" t="str">
        <f aca="false">IF('Portfolio Register'!V21="","",'Portfolio Register'!V21)</f>
        <v/>
      </c>
      <c r="AE21" s="85" t="str">
        <f aca="false">IF('Portfolio Register'!W21="","",'Portfolio Register'!W21)</f>
        <v/>
      </c>
      <c r="AF21" s="78" t="str">
        <f aca="false">IF('Portfolio Register'!X21="","",'Portfolio Register'!X21)</f>
        <v/>
      </c>
      <c r="AG21" s="78" t="str">
        <f aca="false">IF(X21="","",IF(OR(AC21="EXPIRED",AC21="OVERDUE"),"1 - OVERDUE",IF(OR(AC21="MISSING DATE",AC21="CHECK INPUT"),"2 - MISSING / CHECK INPUT",IF(AB21&lt;=30,"3 - DUE ≤ 30 DAYS",IF(AB21&lt;=90,"4 - DUE ≤ 90 DAYS","5 - DUE ≤ 180 DAYS")))))</f>
        <v>5 - DUE ≤ 180 DAYS</v>
      </c>
    </row>
    <row r="22" customFormat="false" ht="20" hidden="false" customHeight="true" outlineLevel="0" collapsed="false">
      <c r="A22" s="79"/>
      <c r="B22" s="81"/>
      <c r="C22" s="81"/>
      <c r="D22" s="82"/>
      <c r="E22" s="84"/>
      <c r="F22" s="84"/>
      <c r="G22" s="81"/>
      <c r="H22" s="82"/>
      <c r="I22" s="84"/>
      <c r="J22" s="84"/>
      <c r="X22" s="78" t="n">
        <f aca="false">'Portfolio Register'!A9</f>
        <v>0</v>
      </c>
      <c r="Y22" s="78" t="n">
        <f aca="false">'Portfolio Register'!B9</f>
        <v>0</v>
      </c>
      <c r="Z22" s="78" t="str">
        <f aca="false">"AFSS"</f>
        <v>AFSS</v>
      </c>
      <c r="AA22" s="85" t="str">
        <f aca="false">IF('Portfolio Register'!J9="","",'Portfolio Register'!J9)</f>
        <v/>
      </c>
      <c r="AB22" s="86" t="str">
        <f aca="false">IF('Portfolio Register'!K9="","",'Portfolio Register'!K9)</f>
        <v/>
      </c>
      <c r="AC22" s="78" t="str">
        <f aca="false">'Portfolio Register'!L9</f>
        <v/>
      </c>
      <c r="AD22" s="78" t="str">
        <f aca="false">IF('Portfolio Register'!V22="","",'Portfolio Register'!V22)</f>
        <v/>
      </c>
      <c r="AE22" s="85" t="str">
        <f aca="false">IF('Portfolio Register'!W22="","",'Portfolio Register'!W22)</f>
        <v/>
      </c>
      <c r="AF22" s="78" t="str">
        <f aca="false">IF('Portfolio Register'!X22="","",'Portfolio Register'!X22)</f>
        <v/>
      </c>
      <c r="AG22" s="78" t="str">
        <f aca="false">IF(X22="","",IF(OR(AC22="EXPIRED",AC22="OVERDUE"),"1 - OVERDUE",IF(OR(AC22="MISSING DATE",AC22="CHECK INPUT"),"2 - MISSING / CHECK INPUT",IF(AB22&lt;=30,"3 - DUE ≤ 30 DAYS",IF(AB22&lt;=90,"4 - DUE ≤ 90 DAYS","5 - DUE ≤ 180 DAYS")))))</f>
        <v>5 - DUE ≤ 180 DAYS</v>
      </c>
    </row>
    <row r="23" customFormat="false" ht="20" hidden="false" customHeight="true" outlineLevel="0" collapsed="false">
      <c r="A23" s="79"/>
      <c r="B23" s="81"/>
      <c r="C23" s="81"/>
      <c r="D23" s="82"/>
      <c r="E23" s="84"/>
      <c r="F23" s="84"/>
      <c r="G23" s="81"/>
      <c r="H23" s="82"/>
      <c r="I23" s="84"/>
      <c r="J23" s="84"/>
      <c r="X23" s="78" t="n">
        <f aca="false">'Portfolio Register'!A9</f>
        <v>0</v>
      </c>
      <c r="Y23" s="78" t="n">
        <f aca="false">'Portfolio Register'!B9</f>
        <v>0</v>
      </c>
      <c r="Z23" s="78" t="str">
        <f aca="false">"Insurance"</f>
        <v>Insurance</v>
      </c>
      <c r="AA23" s="85" t="str">
        <f aca="false">IF('Portfolio Register'!N9="","",'Portfolio Register'!N9)</f>
        <v/>
      </c>
      <c r="AB23" s="86" t="str">
        <f aca="false">IF('Portfolio Register'!O9="","",'Portfolio Register'!O9)</f>
        <v/>
      </c>
      <c r="AC23" s="78" t="str">
        <f aca="false">'Portfolio Register'!P9</f>
        <v/>
      </c>
      <c r="AD23" s="78" t="str">
        <f aca="false">IF('Portfolio Register'!V23="","",'Portfolio Register'!V23)</f>
        <v/>
      </c>
      <c r="AE23" s="85" t="str">
        <f aca="false">IF('Portfolio Register'!W23="","",'Portfolio Register'!W23)</f>
        <v/>
      </c>
      <c r="AF23" s="78" t="str">
        <f aca="false">IF('Portfolio Register'!X23="","",'Portfolio Register'!X23)</f>
        <v/>
      </c>
      <c r="AG23" s="78" t="str">
        <f aca="false">IF(X23="","",IF(OR(AC23="EXPIRED",AC23="OVERDUE"),"1 - OVERDUE",IF(OR(AC23="MISSING DATE",AC23="CHECK INPUT"),"2 - MISSING / CHECK INPUT",IF(AB23&lt;=30,"3 - DUE ≤ 30 DAYS",IF(AB23&lt;=90,"4 - DUE ≤ 90 DAYS","5 - DUE ≤ 180 DAYS")))))</f>
        <v>5 - DUE ≤ 180 DAYS</v>
      </c>
    </row>
    <row r="24" customFormat="false" ht="20" hidden="false" customHeight="true" outlineLevel="0" collapsed="false">
      <c r="A24" s="79"/>
      <c r="B24" s="81"/>
      <c r="C24" s="81"/>
      <c r="D24" s="82"/>
      <c r="E24" s="84"/>
      <c r="F24" s="84"/>
      <c r="G24" s="81"/>
      <c r="H24" s="82"/>
      <c r="I24" s="84"/>
      <c r="J24" s="84"/>
      <c r="X24" s="78" t="n">
        <f aca="false">'Portfolio Register'!A9</f>
        <v>0</v>
      </c>
      <c r="Y24" s="78" t="n">
        <f aca="false">'Portfolio Register'!B9</f>
        <v>0</v>
      </c>
      <c r="Z24" s="78" t="str">
        <f aca="false">"Lift"</f>
        <v>Lift</v>
      </c>
      <c r="AA24" s="85" t="str">
        <f aca="false">IF('Portfolio Register'!R9="","",'Portfolio Register'!R9)</f>
        <v/>
      </c>
      <c r="AB24" s="86" t="str">
        <f aca="false">IF('Portfolio Register'!S9="","",'Portfolio Register'!S9)</f>
        <v/>
      </c>
      <c r="AC24" s="78" t="str">
        <f aca="false">'Portfolio Register'!T9</f>
        <v/>
      </c>
      <c r="AD24" s="78" t="str">
        <f aca="false">IF('Portfolio Register'!V24="","",'Portfolio Register'!V24)</f>
        <v/>
      </c>
      <c r="AE24" s="85" t="str">
        <f aca="false">IF('Portfolio Register'!W24="","",'Portfolio Register'!W24)</f>
        <v/>
      </c>
      <c r="AF24" s="78" t="str">
        <f aca="false">IF('Portfolio Register'!X24="","",'Portfolio Register'!X24)</f>
        <v/>
      </c>
      <c r="AG24" s="78" t="str">
        <f aca="false">IF(X24="","",IF(OR(AC24="EXPIRED",AC24="OVERDUE"),"1 - OVERDUE",IF(OR(AC24="MISSING DATE",AC24="CHECK INPUT"),"2 - MISSING / CHECK INPUT",IF(AB24&lt;=30,"3 - DUE ≤ 30 DAYS",IF(AB24&lt;=90,"4 - DUE ≤ 90 DAYS","5 - DUE ≤ 180 DAYS")))))</f>
        <v>5 - DUE ≤ 180 DAYS</v>
      </c>
    </row>
    <row r="25" customFormat="false" ht="20" hidden="false" customHeight="true" outlineLevel="0" collapsed="false">
      <c r="A25" s="79"/>
      <c r="B25" s="80"/>
      <c r="C25" s="81"/>
      <c r="D25" s="82"/>
      <c r="E25" s="83"/>
      <c r="F25" s="84"/>
      <c r="G25" s="80"/>
      <c r="H25" s="82"/>
      <c r="I25" s="84"/>
      <c r="J25" s="84"/>
      <c r="X25" s="78" t="n">
        <f aca="false">'Portfolio Register'!A10</f>
        <v>0</v>
      </c>
      <c r="Y25" s="78" t="n">
        <f aca="false">'Portfolio Register'!B10</f>
        <v>0</v>
      </c>
      <c r="Z25" s="78" t="str">
        <f aca="false">"SMAA"</f>
        <v>SMAA</v>
      </c>
      <c r="AA25" s="85" t="str">
        <f aca="false">IF('Portfolio Register'!F10="","",'Portfolio Register'!F10)</f>
        <v/>
      </c>
      <c r="AB25" s="86" t="str">
        <f aca="false">IF('Portfolio Register'!G10="","",'Portfolio Register'!G10)</f>
        <v/>
      </c>
      <c r="AC25" s="78" t="str">
        <f aca="false">'Portfolio Register'!H10</f>
        <v/>
      </c>
      <c r="AD25" s="78" t="str">
        <f aca="false">IF('Portfolio Register'!V25="","",'Portfolio Register'!V25)</f>
        <v/>
      </c>
      <c r="AE25" s="85" t="str">
        <f aca="false">IF('Portfolio Register'!W25="","",'Portfolio Register'!W25)</f>
        <v/>
      </c>
      <c r="AF25" s="78" t="str">
        <f aca="false">IF('Portfolio Register'!X25="","",'Portfolio Register'!X25)</f>
        <v/>
      </c>
      <c r="AG25" s="78" t="str">
        <f aca="false">IF(X25="","",IF(OR(AC25="EXPIRED",AC25="OVERDUE"),"1 - OVERDUE",IF(OR(AC25="MISSING DATE",AC25="CHECK INPUT"),"2 - MISSING / CHECK INPUT",IF(AB25&lt;=30,"3 - DUE ≤ 30 DAYS",IF(AB25&lt;=90,"4 - DUE ≤ 90 DAYS","5 - DUE ≤ 180 DAYS")))))</f>
        <v>5 - DUE ≤ 180 DAYS</v>
      </c>
    </row>
    <row r="26" customFormat="false" ht="20" hidden="false" customHeight="true" outlineLevel="0" collapsed="false">
      <c r="A26" s="79"/>
      <c r="B26" s="80"/>
      <c r="C26" s="81"/>
      <c r="D26" s="82"/>
      <c r="E26" s="83"/>
      <c r="F26" s="84"/>
      <c r="G26" s="80"/>
      <c r="H26" s="82"/>
      <c r="I26" s="84"/>
      <c r="J26" s="84"/>
      <c r="X26" s="78" t="n">
        <f aca="false">'Portfolio Register'!A10</f>
        <v>0</v>
      </c>
      <c r="Y26" s="78" t="n">
        <f aca="false">'Portfolio Register'!B10</f>
        <v>0</v>
      </c>
      <c r="Z26" s="78" t="str">
        <f aca="false">"AFSS"</f>
        <v>AFSS</v>
      </c>
      <c r="AA26" s="85" t="str">
        <f aca="false">IF('Portfolio Register'!J10="","",'Portfolio Register'!J10)</f>
        <v/>
      </c>
      <c r="AB26" s="86" t="str">
        <f aca="false">IF('Portfolio Register'!K10="","",'Portfolio Register'!K10)</f>
        <v/>
      </c>
      <c r="AC26" s="78" t="str">
        <f aca="false">'Portfolio Register'!L10</f>
        <v/>
      </c>
      <c r="AD26" s="78" t="str">
        <f aca="false">IF('Portfolio Register'!V26="","",'Portfolio Register'!V26)</f>
        <v/>
      </c>
      <c r="AE26" s="85" t="str">
        <f aca="false">IF('Portfolio Register'!W26="","",'Portfolio Register'!W26)</f>
        <v/>
      </c>
      <c r="AF26" s="78" t="str">
        <f aca="false">IF('Portfolio Register'!X26="","",'Portfolio Register'!X26)</f>
        <v/>
      </c>
      <c r="AG26" s="78" t="str">
        <f aca="false">IF(X26="","",IF(OR(AC26="EXPIRED",AC26="OVERDUE"),"1 - OVERDUE",IF(OR(AC26="MISSING DATE",AC26="CHECK INPUT"),"2 - MISSING / CHECK INPUT",IF(AB26&lt;=30,"3 - DUE ≤ 30 DAYS",IF(AB26&lt;=90,"4 - DUE ≤ 90 DAYS","5 - DUE ≤ 180 DAYS")))))</f>
        <v>5 - DUE ≤ 180 DAYS</v>
      </c>
    </row>
    <row r="27" customFormat="false" ht="20" hidden="false" customHeight="true" outlineLevel="0" collapsed="false">
      <c r="A27" s="79"/>
      <c r="B27" s="80"/>
      <c r="C27" s="81"/>
      <c r="D27" s="82"/>
      <c r="E27" s="83"/>
      <c r="F27" s="84"/>
      <c r="G27" s="80"/>
      <c r="H27" s="82"/>
      <c r="I27" s="84"/>
      <c r="J27" s="84"/>
      <c r="X27" s="78" t="n">
        <f aca="false">'Portfolio Register'!A10</f>
        <v>0</v>
      </c>
      <c r="Y27" s="78" t="n">
        <f aca="false">'Portfolio Register'!B10</f>
        <v>0</v>
      </c>
      <c r="Z27" s="78" t="str">
        <f aca="false">"Insurance"</f>
        <v>Insurance</v>
      </c>
      <c r="AA27" s="85" t="str">
        <f aca="false">IF('Portfolio Register'!N10="","",'Portfolio Register'!N10)</f>
        <v/>
      </c>
      <c r="AB27" s="86" t="str">
        <f aca="false">IF('Portfolio Register'!O10="","",'Portfolio Register'!O10)</f>
        <v/>
      </c>
      <c r="AC27" s="78" t="str">
        <f aca="false">'Portfolio Register'!P10</f>
        <v/>
      </c>
      <c r="AD27" s="78" t="str">
        <f aca="false">IF('Portfolio Register'!V27="","",'Portfolio Register'!V27)</f>
        <v/>
      </c>
      <c r="AE27" s="85" t="str">
        <f aca="false">IF('Portfolio Register'!W27="","",'Portfolio Register'!W27)</f>
        <v/>
      </c>
      <c r="AF27" s="78" t="str">
        <f aca="false">IF('Portfolio Register'!X27="","",'Portfolio Register'!X27)</f>
        <v/>
      </c>
      <c r="AG27" s="78" t="str">
        <f aca="false">IF(X27="","",IF(OR(AC27="EXPIRED",AC27="OVERDUE"),"1 - OVERDUE",IF(OR(AC27="MISSING DATE",AC27="CHECK INPUT"),"2 - MISSING / CHECK INPUT",IF(AB27&lt;=30,"3 - DUE ≤ 30 DAYS",IF(AB27&lt;=90,"4 - DUE ≤ 90 DAYS","5 - DUE ≤ 180 DAYS")))))</f>
        <v>5 - DUE ≤ 180 DAYS</v>
      </c>
    </row>
    <row r="28" customFormat="false" ht="20" hidden="false" customHeight="true" outlineLevel="0" collapsed="false">
      <c r="A28" s="79"/>
      <c r="B28" s="80"/>
      <c r="C28" s="81"/>
      <c r="D28" s="82"/>
      <c r="E28" s="83"/>
      <c r="F28" s="84"/>
      <c r="G28" s="80"/>
      <c r="H28" s="82"/>
      <c r="I28" s="84"/>
      <c r="J28" s="84"/>
      <c r="X28" s="78" t="n">
        <f aca="false">'Portfolio Register'!A10</f>
        <v>0</v>
      </c>
      <c r="Y28" s="78" t="n">
        <f aca="false">'Portfolio Register'!B10</f>
        <v>0</v>
      </c>
      <c r="Z28" s="78" t="str">
        <f aca="false">"Lift"</f>
        <v>Lift</v>
      </c>
      <c r="AA28" s="85" t="str">
        <f aca="false">IF('Portfolio Register'!R10="","",'Portfolio Register'!R10)</f>
        <v/>
      </c>
      <c r="AB28" s="86" t="str">
        <f aca="false">IF('Portfolio Register'!S10="","",'Portfolio Register'!S10)</f>
        <v/>
      </c>
      <c r="AC28" s="78" t="str">
        <f aca="false">'Portfolio Register'!T10</f>
        <v/>
      </c>
      <c r="AD28" s="78" t="str">
        <f aca="false">IF('Portfolio Register'!V28="","",'Portfolio Register'!V28)</f>
        <v/>
      </c>
      <c r="AE28" s="85" t="str">
        <f aca="false">IF('Portfolio Register'!W28="","",'Portfolio Register'!W28)</f>
        <v/>
      </c>
      <c r="AF28" s="78" t="str">
        <f aca="false">IF('Portfolio Register'!X28="","",'Portfolio Register'!X28)</f>
        <v/>
      </c>
      <c r="AG28" s="78" t="str">
        <f aca="false">IF(X28="","",IF(OR(AC28="EXPIRED",AC28="OVERDUE"),"1 - OVERDUE",IF(OR(AC28="MISSING DATE",AC28="CHECK INPUT"),"2 - MISSING / CHECK INPUT",IF(AB28&lt;=30,"3 - DUE ≤ 30 DAYS",IF(AB28&lt;=90,"4 - DUE ≤ 90 DAYS","5 - DUE ≤ 180 DAYS")))))</f>
        <v>5 - DUE ≤ 180 DAYS</v>
      </c>
    </row>
    <row r="29" customFormat="false" ht="20" hidden="false" customHeight="true" outlineLevel="0" collapsed="false">
      <c r="A29" s="79"/>
      <c r="B29" s="80"/>
      <c r="C29" s="81"/>
      <c r="D29" s="82"/>
      <c r="E29" s="83"/>
      <c r="F29" s="84"/>
      <c r="G29" s="80"/>
      <c r="H29" s="82"/>
      <c r="I29" s="84"/>
      <c r="J29" s="84"/>
      <c r="X29" s="78" t="n">
        <f aca="false">'Portfolio Register'!A11</f>
        <v>0</v>
      </c>
      <c r="Y29" s="78" t="n">
        <f aca="false">'Portfolio Register'!B11</f>
        <v>0</v>
      </c>
      <c r="Z29" s="78" t="str">
        <f aca="false">"SMAA"</f>
        <v>SMAA</v>
      </c>
      <c r="AA29" s="85" t="str">
        <f aca="false">IF('Portfolio Register'!F11="","",'Portfolio Register'!F11)</f>
        <v/>
      </c>
      <c r="AB29" s="78" t="str">
        <f aca="false">IF('Portfolio Register'!G11="","",'Portfolio Register'!G11)</f>
        <v/>
      </c>
      <c r="AC29" s="78" t="str">
        <f aca="false">'Portfolio Register'!H11</f>
        <v/>
      </c>
      <c r="AD29" s="78" t="str">
        <f aca="false">IF('Portfolio Register'!V29="","",'Portfolio Register'!V29)</f>
        <v/>
      </c>
      <c r="AE29" s="85" t="str">
        <f aca="false">IF('Portfolio Register'!W29="","",'Portfolio Register'!W29)</f>
        <v/>
      </c>
      <c r="AF29" s="78" t="str">
        <f aca="false">IF('Portfolio Register'!X29="","",'Portfolio Register'!X29)</f>
        <v/>
      </c>
      <c r="AG29" s="78" t="str">
        <f aca="false">IF(X29="","",IF(OR(AC29="EXPIRED",AC29="OVERDUE"),"1 - OVERDUE",IF(OR(AC29="MISSING DATE",AC29="CHECK INPUT"),"2 - MISSING / CHECK INPUT",IF(AB29&lt;=30,"3 - DUE ≤ 30 DAYS",IF(AB29&lt;=90,"4 - DUE ≤ 90 DAYS","5 - DUE ≤ 180 DAYS")))))</f>
        <v>5 - DUE ≤ 180 DAYS</v>
      </c>
    </row>
    <row r="30" customFormat="false" ht="20" hidden="false" customHeight="true" outlineLevel="0" collapsed="false">
      <c r="A30" s="79"/>
      <c r="B30" s="80"/>
      <c r="C30" s="81"/>
      <c r="D30" s="82"/>
      <c r="E30" s="83"/>
      <c r="F30" s="84"/>
      <c r="G30" s="80"/>
      <c r="H30" s="82"/>
      <c r="I30" s="84"/>
      <c r="J30" s="84"/>
      <c r="X30" s="78" t="n">
        <f aca="false">'Portfolio Register'!A11</f>
        <v>0</v>
      </c>
      <c r="Y30" s="78" t="n">
        <f aca="false">'Portfolio Register'!B11</f>
        <v>0</v>
      </c>
      <c r="Z30" s="78" t="str">
        <f aca="false">"AFSS"</f>
        <v>AFSS</v>
      </c>
      <c r="AA30" s="85" t="str">
        <f aca="false">IF('Portfolio Register'!J11="","",'Portfolio Register'!J11)</f>
        <v/>
      </c>
      <c r="AB30" s="78" t="str">
        <f aca="false">IF('Portfolio Register'!K11="","",'Portfolio Register'!K11)</f>
        <v/>
      </c>
      <c r="AC30" s="78" t="str">
        <f aca="false">'Portfolio Register'!L11</f>
        <v/>
      </c>
      <c r="AD30" s="78" t="str">
        <f aca="false">IF('Portfolio Register'!V30="","",'Portfolio Register'!V30)</f>
        <v/>
      </c>
      <c r="AE30" s="85" t="str">
        <f aca="false">IF('Portfolio Register'!W30="","",'Portfolio Register'!W30)</f>
        <v/>
      </c>
      <c r="AF30" s="78" t="str">
        <f aca="false">IF('Portfolio Register'!X30="","",'Portfolio Register'!X30)</f>
        <v/>
      </c>
      <c r="AG30" s="78" t="str">
        <f aca="false">IF(X30="","",IF(OR(AC30="EXPIRED",AC30="OVERDUE"),"1 - OVERDUE",IF(OR(AC30="MISSING DATE",AC30="CHECK INPUT"),"2 - MISSING / CHECK INPUT",IF(AB30&lt;=30,"3 - DUE ≤ 30 DAYS",IF(AB30&lt;=90,"4 - DUE ≤ 90 DAYS","5 - DUE ≤ 180 DAYS")))))</f>
        <v>5 - DUE ≤ 180 DAYS</v>
      </c>
    </row>
    <row r="31" customFormat="false" ht="20" hidden="false" customHeight="true" outlineLevel="0" collapsed="false">
      <c r="A31" s="79"/>
      <c r="B31" s="80"/>
      <c r="C31" s="81"/>
      <c r="D31" s="82"/>
      <c r="E31" s="83"/>
      <c r="F31" s="84"/>
      <c r="G31" s="80"/>
      <c r="H31" s="82"/>
      <c r="I31" s="84"/>
      <c r="J31" s="84"/>
      <c r="X31" s="78" t="n">
        <f aca="false">'Portfolio Register'!A11</f>
        <v>0</v>
      </c>
      <c r="Y31" s="78" t="n">
        <f aca="false">'Portfolio Register'!B11</f>
        <v>0</v>
      </c>
      <c r="Z31" s="78" t="str">
        <f aca="false">"Insurance"</f>
        <v>Insurance</v>
      </c>
      <c r="AA31" s="85" t="str">
        <f aca="false">IF('Portfolio Register'!N11="","",'Portfolio Register'!N11)</f>
        <v/>
      </c>
      <c r="AB31" s="78" t="str">
        <f aca="false">IF('Portfolio Register'!O11="","",'Portfolio Register'!O11)</f>
        <v/>
      </c>
      <c r="AC31" s="78" t="str">
        <f aca="false">'Portfolio Register'!P11</f>
        <v/>
      </c>
      <c r="AD31" s="78" t="str">
        <f aca="false">IF('Portfolio Register'!V31="","",'Portfolio Register'!V31)</f>
        <v/>
      </c>
      <c r="AE31" s="85" t="str">
        <f aca="false">IF('Portfolio Register'!W31="","",'Portfolio Register'!W31)</f>
        <v/>
      </c>
      <c r="AF31" s="78" t="str">
        <f aca="false">IF('Portfolio Register'!X31="","",'Portfolio Register'!X31)</f>
        <v/>
      </c>
      <c r="AG31" s="78" t="str">
        <f aca="false">IF(X31="","",IF(OR(AC31="EXPIRED",AC31="OVERDUE"),"1 - OVERDUE",IF(OR(AC31="MISSING DATE",AC31="CHECK INPUT"),"2 - MISSING / CHECK INPUT",IF(AB31&lt;=30,"3 - DUE ≤ 30 DAYS",IF(AB31&lt;=90,"4 - DUE ≤ 90 DAYS","5 - DUE ≤ 180 DAYS")))))</f>
        <v>5 - DUE ≤ 180 DAYS</v>
      </c>
    </row>
    <row r="32" customFormat="false" ht="20" hidden="false" customHeight="true" outlineLevel="0" collapsed="false">
      <c r="A32" s="79"/>
      <c r="B32" s="80"/>
      <c r="C32" s="81"/>
      <c r="D32" s="82"/>
      <c r="E32" s="83"/>
      <c r="F32" s="84"/>
      <c r="G32" s="80"/>
      <c r="H32" s="82"/>
      <c r="I32" s="84"/>
      <c r="J32" s="84"/>
      <c r="X32" s="78" t="n">
        <f aca="false">'Portfolio Register'!A11</f>
        <v>0</v>
      </c>
      <c r="Y32" s="78" t="n">
        <f aca="false">'Portfolio Register'!B11</f>
        <v>0</v>
      </c>
      <c r="Z32" s="78" t="str">
        <f aca="false">"Lift"</f>
        <v>Lift</v>
      </c>
      <c r="AA32" s="85" t="str">
        <f aca="false">IF('Portfolio Register'!R11="","",'Portfolio Register'!R11)</f>
        <v/>
      </c>
      <c r="AB32" s="78" t="str">
        <f aca="false">IF('Portfolio Register'!S11="","",'Portfolio Register'!S11)</f>
        <v/>
      </c>
      <c r="AC32" s="78" t="str">
        <f aca="false">'Portfolio Register'!T11</f>
        <v/>
      </c>
      <c r="AD32" s="78" t="str">
        <f aca="false">IF('Portfolio Register'!V32="","",'Portfolio Register'!V32)</f>
        <v/>
      </c>
      <c r="AE32" s="85" t="str">
        <f aca="false">IF('Portfolio Register'!W32="","",'Portfolio Register'!W32)</f>
        <v/>
      </c>
      <c r="AF32" s="78" t="str">
        <f aca="false">IF('Portfolio Register'!X32="","",'Portfolio Register'!X32)</f>
        <v/>
      </c>
      <c r="AG32" s="78" t="str">
        <f aca="false">IF(X32="","",IF(OR(AC32="EXPIRED",AC32="OVERDUE"),"1 - OVERDUE",IF(OR(AC32="MISSING DATE",AC32="CHECK INPUT"),"2 - MISSING / CHECK INPUT",IF(AB32&lt;=30,"3 - DUE ≤ 30 DAYS",IF(AB32&lt;=90,"4 - DUE ≤ 90 DAYS","5 - DUE ≤ 180 DAYS")))))</f>
        <v>5 - DUE ≤ 180 DAYS</v>
      </c>
    </row>
    <row r="33" customFormat="false" ht="20" hidden="false" customHeight="true" outlineLevel="0" collapsed="false">
      <c r="A33" s="79"/>
      <c r="B33" s="80"/>
      <c r="C33" s="81"/>
      <c r="D33" s="82"/>
      <c r="E33" s="83"/>
      <c r="F33" s="84"/>
      <c r="G33" s="80"/>
      <c r="H33" s="82"/>
      <c r="I33" s="84"/>
      <c r="J33" s="84"/>
      <c r="X33" s="78" t="n">
        <f aca="false">'Portfolio Register'!A12</f>
        <v>0</v>
      </c>
      <c r="Y33" s="78" t="n">
        <f aca="false">'Portfolio Register'!B12</f>
        <v>0</v>
      </c>
      <c r="Z33" s="78" t="str">
        <f aca="false">"SMAA"</f>
        <v>SMAA</v>
      </c>
      <c r="AA33" s="85" t="str">
        <f aca="false">IF('Portfolio Register'!F12="","",'Portfolio Register'!F12)</f>
        <v/>
      </c>
      <c r="AB33" s="78" t="str">
        <f aca="false">IF('Portfolio Register'!G12="","",'Portfolio Register'!G12)</f>
        <v/>
      </c>
      <c r="AC33" s="78" t="str">
        <f aca="false">'Portfolio Register'!H12</f>
        <v/>
      </c>
      <c r="AD33" s="78" t="str">
        <f aca="false">IF('Portfolio Register'!V33="","",'Portfolio Register'!V33)</f>
        <v/>
      </c>
      <c r="AE33" s="85" t="str">
        <f aca="false">IF('Portfolio Register'!W33="","",'Portfolio Register'!W33)</f>
        <v/>
      </c>
      <c r="AF33" s="78" t="str">
        <f aca="false">IF('Portfolio Register'!X33="","",'Portfolio Register'!X33)</f>
        <v/>
      </c>
      <c r="AG33" s="78" t="str">
        <f aca="false">IF(X33="","",IF(OR(AC33="EXPIRED",AC33="OVERDUE"),"1 - OVERDUE",IF(OR(AC33="MISSING DATE",AC33="CHECK INPUT"),"2 - MISSING / CHECK INPUT",IF(AB33&lt;=30,"3 - DUE ≤ 30 DAYS",IF(AB33&lt;=90,"4 - DUE ≤ 90 DAYS","5 - DUE ≤ 180 DAYS")))))</f>
        <v>5 - DUE ≤ 180 DAYS</v>
      </c>
    </row>
    <row r="34" customFormat="false" ht="20" hidden="false" customHeight="true" outlineLevel="0" collapsed="false">
      <c r="A34" s="79"/>
      <c r="B34" s="80"/>
      <c r="C34" s="81"/>
      <c r="D34" s="82"/>
      <c r="E34" s="83"/>
      <c r="F34" s="84"/>
      <c r="G34" s="80"/>
      <c r="H34" s="82"/>
      <c r="I34" s="84"/>
      <c r="J34" s="84"/>
      <c r="X34" s="78" t="n">
        <f aca="false">'Portfolio Register'!A12</f>
        <v>0</v>
      </c>
      <c r="Y34" s="78" t="n">
        <f aca="false">'Portfolio Register'!B12</f>
        <v>0</v>
      </c>
      <c r="Z34" s="78" t="str">
        <f aca="false">"AFSS"</f>
        <v>AFSS</v>
      </c>
      <c r="AA34" s="85" t="str">
        <f aca="false">IF('Portfolio Register'!J12="","",'Portfolio Register'!J12)</f>
        <v/>
      </c>
      <c r="AB34" s="78" t="str">
        <f aca="false">IF('Portfolio Register'!K12="","",'Portfolio Register'!K12)</f>
        <v/>
      </c>
      <c r="AC34" s="78" t="str">
        <f aca="false">'Portfolio Register'!L12</f>
        <v/>
      </c>
      <c r="AD34" s="78" t="str">
        <f aca="false">IF('Portfolio Register'!V34="","",'Portfolio Register'!V34)</f>
        <v/>
      </c>
      <c r="AE34" s="85" t="str">
        <f aca="false">IF('Portfolio Register'!W34="","",'Portfolio Register'!W34)</f>
        <v/>
      </c>
      <c r="AF34" s="78" t="str">
        <f aca="false">IF('Portfolio Register'!X34="","",'Portfolio Register'!X34)</f>
        <v/>
      </c>
      <c r="AG34" s="78" t="str">
        <f aca="false">IF(X34="","",IF(OR(AC34="EXPIRED",AC34="OVERDUE"),"1 - OVERDUE",IF(OR(AC34="MISSING DATE",AC34="CHECK INPUT"),"2 - MISSING / CHECK INPUT",IF(AB34&lt;=30,"3 - DUE ≤ 30 DAYS",IF(AB34&lt;=90,"4 - DUE ≤ 90 DAYS","5 - DUE ≤ 180 DAYS")))))</f>
        <v>5 - DUE ≤ 180 DAYS</v>
      </c>
    </row>
    <row r="35" customFormat="false" ht="20" hidden="false" customHeight="true" outlineLevel="0" collapsed="false">
      <c r="A35" s="79"/>
      <c r="B35" s="80"/>
      <c r="C35" s="81"/>
      <c r="D35" s="82"/>
      <c r="E35" s="83"/>
      <c r="F35" s="84"/>
      <c r="G35" s="80"/>
      <c r="H35" s="82"/>
      <c r="I35" s="84"/>
      <c r="J35" s="84"/>
      <c r="X35" s="78" t="n">
        <f aca="false">'Portfolio Register'!A12</f>
        <v>0</v>
      </c>
      <c r="Y35" s="78" t="n">
        <f aca="false">'Portfolio Register'!B12</f>
        <v>0</v>
      </c>
      <c r="Z35" s="78" t="str">
        <f aca="false">"Insurance"</f>
        <v>Insurance</v>
      </c>
      <c r="AA35" s="85" t="str">
        <f aca="false">IF('Portfolio Register'!N12="","",'Portfolio Register'!N12)</f>
        <v/>
      </c>
      <c r="AB35" s="78" t="str">
        <f aca="false">IF('Portfolio Register'!O12="","",'Portfolio Register'!O12)</f>
        <v/>
      </c>
      <c r="AC35" s="78" t="str">
        <f aca="false">'Portfolio Register'!P12</f>
        <v/>
      </c>
      <c r="AD35" s="78" t="str">
        <f aca="false">IF('Portfolio Register'!V35="","",'Portfolio Register'!V35)</f>
        <v/>
      </c>
      <c r="AE35" s="85" t="str">
        <f aca="false">IF('Portfolio Register'!W35="","",'Portfolio Register'!W35)</f>
        <v/>
      </c>
      <c r="AF35" s="78" t="str">
        <f aca="false">IF('Portfolio Register'!X35="","",'Portfolio Register'!X35)</f>
        <v/>
      </c>
      <c r="AG35" s="78" t="str">
        <f aca="false">IF(X35="","",IF(OR(AC35="EXPIRED",AC35="OVERDUE"),"1 - OVERDUE",IF(OR(AC35="MISSING DATE",AC35="CHECK INPUT"),"2 - MISSING / CHECK INPUT",IF(AB35&lt;=30,"3 - DUE ≤ 30 DAYS",IF(AB35&lt;=90,"4 - DUE ≤ 90 DAYS","5 - DUE ≤ 180 DAYS")))))</f>
        <v>5 - DUE ≤ 180 DAYS</v>
      </c>
    </row>
    <row r="36" customFormat="false" ht="20" hidden="false" customHeight="true" outlineLevel="0" collapsed="false">
      <c r="A36" s="79"/>
      <c r="B36" s="80"/>
      <c r="C36" s="81"/>
      <c r="D36" s="82"/>
      <c r="E36" s="83"/>
      <c r="F36" s="84"/>
      <c r="G36" s="80"/>
      <c r="H36" s="82"/>
      <c r="I36" s="84"/>
      <c r="J36" s="84"/>
      <c r="X36" s="78" t="n">
        <f aca="false">'Portfolio Register'!A12</f>
        <v>0</v>
      </c>
      <c r="Y36" s="78" t="n">
        <f aca="false">'Portfolio Register'!B12</f>
        <v>0</v>
      </c>
      <c r="Z36" s="78" t="str">
        <f aca="false">"Lift"</f>
        <v>Lift</v>
      </c>
      <c r="AA36" s="85" t="str">
        <f aca="false">IF('Portfolio Register'!R12="","",'Portfolio Register'!R12)</f>
        <v/>
      </c>
      <c r="AB36" s="78" t="str">
        <f aca="false">IF('Portfolio Register'!S12="","",'Portfolio Register'!S12)</f>
        <v/>
      </c>
      <c r="AC36" s="78" t="str">
        <f aca="false">'Portfolio Register'!T12</f>
        <v/>
      </c>
      <c r="AD36" s="78" t="str">
        <f aca="false">IF('Portfolio Register'!V36="","",'Portfolio Register'!V36)</f>
        <v/>
      </c>
      <c r="AE36" s="85" t="str">
        <f aca="false">IF('Portfolio Register'!W36="","",'Portfolio Register'!W36)</f>
        <v/>
      </c>
      <c r="AF36" s="78" t="str">
        <f aca="false">IF('Portfolio Register'!X36="","",'Portfolio Register'!X36)</f>
        <v/>
      </c>
      <c r="AG36" s="78" t="str">
        <f aca="false">IF(X36="","",IF(OR(AC36="EXPIRED",AC36="OVERDUE"),"1 - OVERDUE",IF(OR(AC36="MISSING DATE",AC36="CHECK INPUT"),"2 - MISSING / CHECK INPUT",IF(AB36&lt;=30,"3 - DUE ≤ 30 DAYS",IF(AB36&lt;=90,"4 - DUE ≤ 90 DAYS","5 - DUE ≤ 180 DAYS")))))</f>
        <v>5 - DUE ≤ 180 DAYS</v>
      </c>
    </row>
    <row r="37" customFormat="false" ht="20" hidden="false" customHeight="true" outlineLevel="0" collapsed="false">
      <c r="A37" s="79"/>
      <c r="B37" s="80"/>
      <c r="C37" s="81"/>
      <c r="D37" s="82"/>
      <c r="E37" s="83"/>
      <c r="F37" s="84"/>
      <c r="G37" s="80"/>
      <c r="H37" s="82"/>
      <c r="I37" s="84"/>
      <c r="J37" s="84"/>
      <c r="X37" s="78" t="n">
        <f aca="false">'Portfolio Register'!A13</f>
        <v>0</v>
      </c>
      <c r="Y37" s="78" t="n">
        <f aca="false">'Portfolio Register'!B13</f>
        <v>0</v>
      </c>
      <c r="Z37" s="78" t="str">
        <f aca="false">"SMAA"</f>
        <v>SMAA</v>
      </c>
      <c r="AA37" s="85" t="str">
        <f aca="false">IF('Portfolio Register'!F13="","",'Portfolio Register'!F13)</f>
        <v/>
      </c>
      <c r="AB37" s="78" t="str">
        <f aca="false">IF('Portfolio Register'!G13="","",'Portfolio Register'!G13)</f>
        <v/>
      </c>
      <c r="AC37" s="78" t="str">
        <f aca="false">'Portfolio Register'!H13</f>
        <v/>
      </c>
      <c r="AD37" s="78" t="str">
        <f aca="false">IF('Portfolio Register'!V37="","",'Portfolio Register'!V37)</f>
        <v/>
      </c>
      <c r="AE37" s="85" t="str">
        <f aca="false">IF('Portfolio Register'!W37="","",'Portfolio Register'!W37)</f>
        <v/>
      </c>
      <c r="AF37" s="78" t="str">
        <f aca="false">IF('Portfolio Register'!X37="","",'Portfolio Register'!X37)</f>
        <v/>
      </c>
      <c r="AG37" s="78" t="str">
        <f aca="false">IF(X37="","",IF(OR(AC37="EXPIRED",AC37="OVERDUE"),"1 - OVERDUE",IF(OR(AC37="MISSING DATE",AC37="CHECK INPUT"),"2 - MISSING / CHECK INPUT",IF(AB37&lt;=30,"3 - DUE ≤ 30 DAYS",IF(AB37&lt;=90,"4 - DUE ≤ 90 DAYS","5 - DUE ≤ 180 DAYS")))))</f>
        <v>5 - DUE ≤ 180 DAYS</v>
      </c>
    </row>
    <row r="38" customFormat="false" ht="20" hidden="false" customHeight="true" outlineLevel="0" collapsed="false">
      <c r="A38" s="79"/>
      <c r="B38" s="80"/>
      <c r="C38" s="81"/>
      <c r="D38" s="82"/>
      <c r="E38" s="83"/>
      <c r="F38" s="84"/>
      <c r="G38" s="80"/>
      <c r="H38" s="82"/>
      <c r="I38" s="84"/>
      <c r="J38" s="84"/>
      <c r="X38" s="78" t="n">
        <f aca="false">'Portfolio Register'!A13</f>
        <v>0</v>
      </c>
      <c r="Y38" s="78" t="n">
        <f aca="false">'Portfolio Register'!B13</f>
        <v>0</v>
      </c>
      <c r="Z38" s="78" t="str">
        <f aca="false">"AFSS"</f>
        <v>AFSS</v>
      </c>
      <c r="AA38" s="85" t="str">
        <f aca="false">IF('Portfolio Register'!J13="","",'Portfolio Register'!J13)</f>
        <v/>
      </c>
      <c r="AB38" s="78" t="str">
        <f aca="false">IF('Portfolio Register'!K13="","",'Portfolio Register'!K13)</f>
        <v/>
      </c>
      <c r="AC38" s="78" t="str">
        <f aca="false">'Portfolio Register'!L13</f>
        <v/>
      </c>
      <c r="AD38" s="78" t="str">
        <f aca="false">IF('Portfolio Register'!V38="","",'Portfolio Register'!V38)</f>
        <v/>
      </c>
      <c r="AE38" s="85" t="str">
        <f aca="false">IF('Portfolio Register'!W38="","",'Portfolio Register'!W38)</f>
        <v/>
      </c>
      <c r="AF38" s="78" t="str">
        <f aca="false">IF('Portfolio Register'!X38="","",'Portfolio Register'!X38)</f>
        <v/>
      </c>
      <c r="AG38" s="78" t="str">
        <f aca="false">IF(X38="","",IF(OR(AC38="EXPIRED",AC38="OVERDUE"),"1 - OVERDUE",IF(OR(AC38="MISSING DATE",AC38="CHECK INPUT"),"2 - MISSING / CHECK INPUT",IF(AB38&lt;=30,"3 - DUE ≤ 30 DAYS",IF(AB38&lt;=90,"4 - DUE ≤ 90 DAYS","5 - DUE ≤ 180 DAYS")))))</f>
        <v>5 - DUE ≤ 180 DAYS</v>
      </c>
    </row>
    <row r="39" customFormat="false" ht="20" hidden="false" customHeight="true" outlineLevel="0" collapsed="false">
      <c r="A39" s="79"/>
      <c r="B39" s="80"/>
      <c r="C39" s="81"/>
      <c r="D39" s="82"/>
      <c r="E39" s="83"/>
      <c r="F39" s="84"/>
      <c r="G39" s="80"/>
      <c r="H39" s="82"/>
      <c r="I39" s="84"/>
      <c r="J39" s="84"/>
      <c r="X39" s="78" t="n">
        <f aca="false">'Portfolio Register'!A13</f>
        <v>0</v>
      </c>
      <c r="Y39" s="78" t="n">
        <f aca="false">'Portfolio Register'!B13</f>
        <v>0</v>
      </c>
      <c r="Z39" s="78" t="str">
        <f aca="false">"Insurance"</f>
        <v>Insurance</v>
      </c>
      <c r="AA39" s="85" t="str">
        <f aca="false">IF('Portfolio Register'!N13="","",'Portfolio Register'!N13)</f>
        <v/>
      </c>
      <c r="AB39" s="78" t="str">
        <f aca="false">IF('Portfolio Register'!O13="","",'Portfolio Register'!O13)</f>
        <v/>
      </c>
      <c r="AC39" s="78" t="str">
        <f aca="false">'Portfolio Register'!P13</f>
        <v/>
      </c>
      <c r="AD39" s="78" t="str">
        <f aca="false">IF('Portfolio Register'!V39="","",'Portfolio Register'!V39)</f>
        <v/>
      </c>
      <c r="AE39" s="85" t="str">
        <f aca="false">IF('Portfolio Register'!W39="","",'Portfolio Register'!W39)</f>
        <v/>
      </c>
      <c r="AF39" s="78" t="str">
        <f aca="false">IF('Portfolio Register'!X39="","",'Portfolio Register'!X39)</f>
        <v/>
      </c>
      <c r="AG39" s="78" t="str">
        <f aca="false">IF(X39="","",IF(OR(AC39="EXPIRED",AC39="OVERDUE"),"1 - OVERDUE",IF(OR(AC39="MISSING DATE",AC39="CHECK INPUT"),"2 - MISSING / CHECK INPUT",IF(AB39&lt;=30,"3 - DUE ≤ 30 DAYS",IF(AB39&lt;=90,"4 - DUE ≤ 90 DAYS","5 - DUE ≤ 180 DAYS")))))</f>
        <v>5 - DUE ≤ 180 DAYS</v>
      </c>
    </row>
    <row r="40" customFormat="false" ht="20" hidden="false" customHeight="true" outlineLevel="0" collapsed="false">
      <c r="A40" s="79"/>
      <c r="B40" s="80"/>
      <c r="C40" s="81"/>
      <c r="D40" s="82"/>
      <c r="E40" s="83"/>
      <c r="F40" s="84"/>
      <c r="G40" s="80"/>
      <c r="H40" s="82"/>
      <c r="I40" s="84"/>
      <c r="J40" s="84"/>
      <c r="X40" s="78" t="n">
        <f aca="false">'Portfolio Register'!A13</f>
        <v>0</v>
      </c>
      <c r="Y40" s="78" t="n">
        <f aca="false">'Portfolio Register'!B13</f>
        <v>0</v>
      </c>
      <c r="Z40" s="78" t="str">
        <f aca="false">"Lift"</f>
        <v>Lift</v>
      </c>
      <c r="AA40" s="85" t="str">
        <f aca="false">IF('Portfolio Register'!R13="","",'Portfolio Register'!R13)</f>
        <v/>
      </c>
      <c r="AB40" s="78" t="str">
        <f aca="false">IF('Portfolio Register'!S13="","",'Portfolio Register'!S13)</f>
        <v/>
      </c>
      <c r="AC40" s="78" t="str">
        <f aca="false">'Portfolio Register'!T13</f>
        <v/>
      </c>
      <c r="AD40" s="78" t="str">
        <f aca="false">IF('Portfolio Register'!V40="","",'Portfolio Register'!V40)</f>
        <v/>
      </c>
      <c r="AE40" s="85" t="str">
        <f aca="false">IF('Portfolio Register'!W40="","",'Portfolio Register'!W40)</f>
        <v/>
      </c>
      <c r="AF40" s="78" t="str">
        <f aca="false">IF('Portfolio Register'!X40="","",'Portfolio Register'!X40)</f>
        <v/>
      </c>
      <c r="AG40" s="78" t="str">
        <f aca="false">IF(X40="","",IF(OR(AC40="EXPIRED",AC40="OVERDUE"),"1 - OVERDUE",IF(OR(AC40="MISSING DATE",AC40="CHECK INPUT"),"2 - MISSING / CHECK INPUT",IF(AB40&lt;=30,"3 - DUE ≤ 30 DAYS",IF(AB40&lt;=90,"4 - DUE ≤ 90 DAYS","5 - DUE ≤ 180 DAYS")))))</f>
        <v>5 - DUE ≤ 180 DAYS</v>
      </c>
    </row>
    <row r="41" customFormat="false" ht="20" hidden="false" customHeight="true" outlineLevel="0" collapsed="false">
      <c r="A41" s="79"/>
      <c r="B41" s="80"/>
      <c r="C41" s="81"/>
      <c r="D41" s="82"/>
      <c r="E41" s="83"/>
      <c r="F41" s="84"/>
      <c r="G41" s="80"/>
      <c r="H41" s="82"/>
      <c r="I41" s="84"/>
      <c r="J41" s="84"/>
      <c r="X41" s="78" t="n">
        <f aca="false">'Portfolio Register'!A14</f>
        <v>0</v>
      </c>
      <c r="Y41" s="78" t="n">
        <f aca="false">'Portfolio Register'!B14</f>
        <v>0</v>
      </c>
      <c r="Z41" s="78" t="str">
        <f aca="false">"SMAA"</f>
        <v>SMAA</v>
      </c>
      <c r="AA41" s="85" t="str">
        <f aca="false">IF('Portfolio Register'!F14="","",'Portfolio Register'!F14)</f>
        <v/>
      </c>
      <c r="AB41" s="78" t="str">
        <f aca="false">IF('Portfolio Register'!G14="","",'Portfolio Register'!G14)</f>
        <v/>
      </c>
      <c r="AC41" s="78" t="str">
        <f aca="false">'Portfolio Register'!H14</f>
        <v/>
      </c>
      <c r="AD41" s="78" t="str">
        <f aca="false">IF('Portfolio Register'!V41="","",'Portfolio Register'!V41)</f>
        <v/>
      </c>
      <c r="AE41" s="85" t="str">
        <f aca="false">IF('Portfolio Register'!W41="","",'Portfolio Register'!W41)</f>
        <v/>
      </c>
      <c r="AF41" s="78" t="str">
        <f aca="false">IF('Portfolio Register'!X41="","",'Portfolio Register'!X41)</f>
        <v/>
      </c>
      <c r="AG41" s="78" t="str">
        <f aca="false">IF(X41="","",IF(OR(AC41="EXPIRED",AC41="OVERDUE"),"1 - OVERDUE",IF(OR(AC41="MISSING DATE",AC41="CHECK INPUT"),"2 - MISSING / CHECK INPUT",IF(AB41&lt;=30,"3 - DUE ≤ 30 DAYS",IF(AB41&lt;=90,"4 - DUE ≤ 90 DAYS","5 - DUE ≤ 180 DAYS")))))</f>
        <v>5 - DUE ≤ 180 DAYS</v>
      </c>
    </row>
    <row r="42" customFormat="false" ht="20" hidden="false" customHeight="true" outlineLevel="0" collapsed="false">
      <c r="A42" s="79"/>
      <c r="B42" s="80"/>
      <c r="C42" s="81"/>
      <c r="D42" s="82"/>
      <c r="E42" s="83"/>
      <c r="F42" s="84"/>
      <c r="G42" s="80"/>
      <c r="H42" s="82"/>
      <c r="I42" s="84"/>
      <c r="J42" s="84"/>
      <c r="X42" s="78" t="n">
        <f aca="false">'Portfolio Register'!A14</f>
        <v>0</v>
      </c>
      <c r="Y42" s="78" t="n">
        <f aca="false">'Portfolio Register'!B14</f>
        <v>0</v>
      </c>
      <c r="Z42" s="78" t="str">
        <f aca="false">"AFSS"</f>
        <v>AFSS</v>
      </c>
      <c r="AA42" s="85" t="str">
        <f aca="false">IF('Portfolio Register'!J14="","",'Portfolio Register'!J14)</f>
        <v/>
      </c>
      <c r="AB42" s="78" t="str">
        <f aca="false">IF('Portfolio Register'!K14="","",'Portfolio Register'!K14)</f>
        <v/>
      </c>
      <c r="AC42" s="78" t="str">
        <f aca="false">'Portfolio Register'!L14</f>
        <v/>
      </c>
      <c r="AD42" s="78" t="str">
        <f aca="false">IF('Portfolio Register'!V42="","",'Portfolio Register'!V42)</f>
        <v/>
      </c>
      <c r="AE42" s="85" t="str">
        <f aca="false">IF('Portfolio Register'!W42="","",'Portfolio Register'!W42)</f>
        <v/>
      </c>
      <c r="AF42" s="78" t="str">
        <f aca="false">IF('Portfolio Register'!X42="","",'Portfolio Register'!X42)</f>
        <v/>
      </c>
      <c r="AG42" s="78" t="str">
        <f aca="false">IF(X42="","",IF(OR(AC42="EXPIRED",AC42="OVERDUE"),"1 - OVERDUE",IF(OR(AC42="MISSING DATE",AC42="CHECK INPUT"),"2 - MISSING / CHECK INPUT",IF(AB42&lt;=30,"3 - DUE ≤ 30 DAYS",IF(AB42&lt;=90,"4 - DUE ≤ 90 DAYS","5 - DUE ≤ 180 DAYS")))))</f>
        <v>5 - DUE ≤ 180 DAYS</v>
      </c>
    </row>
    <row r="43" customFormat="false" ht="20" hidden="false" customHeight="true" outlineLevel="0" collapsed="false">
      <c r="A43" s="79"/>
      <c r="B43" s="80"/>
      <c r="C43" s="81"/>
      <c r="D43" s="82"/>
      <c r="E43" s="83"/>
      <c r="F43" s="84"/>
      <c r="G43" s="80"/>
      <c r="H43" s="82"/>
      <c r="I43" s="84"/>
      <c r="J43" s="84"/>
      <c r="X43" s="78" t="n">
        <f aca="false">'Portfolio Register'!A14</f>
        <v>0</v>
      </c>
      <c r="Y43" s="78" t="n">
        <f aca="false">'Portfolio Register'!B14</f>
        <v>0</v>
      </c>
      <c r="Z43" s="78" t="str">
        <f aca="false">"Insurance"</f>
        <v>Insurance</v>
      </c>
      <c r="AA43" s="85" t="str">
        <f aca="false">IF('Portfolio Register'!N14="","",'Portfolio Register'!N14)</f>
        <v/>
      </c>
      <c r="AB43" s="78" t="str">
        <f aca="false">IF('Portfolio Register'!O14="","",'Portfolio Register'!O14)</f>
        <v/>
      </c>
      <c r="AC43" s="78" t="str">
        <f aca="false">'Portfolio Register'!P14</f>
        <v/>
      </c>
      <c r="AD43" s="78" t="str">
        <f aca="false">IF('Portfolio Register'!V43="","",'Portfolio Register'!V43)</f>
        <v/>
      </c>
      <c r="AE43" s="85" t="str">
        <f aca="false">IF('Portfolio Register'!W43="","",'Portfolio Register'!W43)</f>
        <v/>
      </c>
      <c r="AF43" s="78" t="str">
        <f aca="false">IF('Portfolio Register'!X43="","",'Portfolio Register'!X43)</f>
        <v/>
      </c>
      <c r="AG43" s="78" t="str">
        <f aca="false">IF(X43="","",IF(OR(AC43="EXPIRED",AC43="OVERDUE"),"1 - OVERDUE",IF(OR(AC43="MISSING DATE",AC43="CHECK INPUT"),"2 - MISSING / CHECK INPUT",IF(AB43&lt;=30,"3 - DUE ≤ 30 DAYS",IF(AB43&lt;=90,"4 - DUE ≤ 90 DAYS","5 - DUE ≤ 180 DAYS")))))</f>
        <v>5 - DUE ≤ 180 DAYS</v>
      </c>
    </row>
    <row r="44" customFormat="false" ht="20" hidden="false" customHeight="true" outlineLevel="0" collapsed="false">
      <c r="A44" s="79"/>
      <c r="B44" s="80"/>
      <c r="C44" s="81"/>
      <c r="D44" s="82"/>
      <c r="E44" s="83"/>
      <c r="F44" s="84"/>
      <c r="G44" s="80"/>
      <c r="H44" s="82"/>
      <c r="I44" s="84"/>
      <c r="J44" s="84"/>
      <c r="X44" s="78" t="n">
        <f aca="false">'Portfolio Register'!A14</f>
        <v>0</v>
      </c>
      <c r="Y44" s="78" t="n">
        <f aca="false">'Portfolio Register'!B14</f>
        <v>0</v>
      </c>
      <c r="Z44" s="78" t="str">
        <f aca="false">"Lift"</f>
        <v>Lift</v>
      </c>
      <c r="AA44" s="85" t="str">
        <f aca="false">IF('Portfolio Register'!R14="","",'Portfolio Register'!R14)</f>
        <v/>
      </c>
      <c r="AB44" s="78" t="str">
        <f aca="false">IF('Portfolio Register'!S14="","",'Portfolio Register'!S14)</f>
        <v/>
      </c>
      <c r="AC44" s="78" t="str">
        <f aca="false">'Portfolio Register'!T14</f>
        <v/>
      </c>
      <c r="AD44" s="78" t="str">
        <f aca="false">IF('Portfolio Register'!V44="","",'Portfolio Register'!V44)</f>
        <v/>
      </c>
      <c r="AE44" s="85" t="str">
        <f aca="false">IF('Portfolio Register'!W44="","",'Portfolio Register'!W44)</f>
        <v/>
      </c>
      <c r="AF44" s="78" t="str">
        <f aca="false">IF('Portfolio Register'!X44="","",'Portfolio Register'!X44)</f>
        <v/>
      </c>
      <c r="AG44" s="78" t="str">
        <f aca="false">IF(X44="","",IF(OR(AC44="EXPIRED",AC44="OVERDUE"),"1 - OVERDUE",IF(OR(AC44="MISSING DATE",AC44="CHECK INPUT"),"2 - MISSING / CHECK INPUT",IF(AB44&lt;=30,"3 - DUE ≤ 30 DAYS",IF(AB44&lt;=90,"4 - DUE ≤ 90 DAYS","5 - DUE ≤ 180 DAYS")))))</f>
        <v>5 - DUE ≤ 180 DAYS</v>
      </c>
    </row>
    <row r="45" customFormat="false" ht="20" hidden="false" customHeight="true" outlineLevel="0" collapsed="false">
      <c r="A45" s="79"/>
      <c r="B45" s="80"/>
      <c r="C45" s="81"/>
      <c r="D45" s="82"/>
      <c r="E45" s="83"/>
      <c r="F45" s="84"/>
      <c r="G45" s="80"/>
      <c r="H45" s="82"/>
      <c r="I45" s="84"/>
      <c r="J45" s="84"/>
      <c r="X45" s="78" t="n">
        <f aca="false">'Portfolio Register'!A15</f>
        <v>0</v>
      </c>
      <c r="Y45" s="78" t="n">
        <f aca="false">'Portfolio Register'!B15</f>
        <v>0</v>
      </c>
      <c r="Z45" s="78" t="str">
        <f aca="false">"SMAA"</f>
        <v>SMAA</v>
      </c>
      <c r="AA45" s="85" t="str">
        <f aca="false">IF('Portfolio Register'!F15="","",'Portfolio Register'!F15)</f>
        <v/>
      </c>
      <c r="AB45" s="78" t="str">
        <f aca="false">IF('Portfolio Register'!G15="","",'Portfolio Register'!G15)</f>
        <v/>
      </c>
      <c r="AC45" s="78" t="str">
        <f aca="false">'Portfolio Register'!H15</f>
        <v/>
      </c>
      <c r="AD45" s="78" t="str">
        <f aca="false">IF('Portfolio Register'!V45="","",'Portfolio Register'!V45)</f>
        <v/>
      </c>
      <c r="AE45" s="85" t="str">
        <f aca="false">IF('Portfolio Register'!W45="","",'Portfolio Register'!W45)</f>
        <v/>
      </c>
      <c r="AF45" s="78" t="str">
        <f aca="false">IF('Portfolio Register'!X45="","",'Portfolio Register'!X45)</f>
        <v/>
      </c>
      <c r="AG45" s="78" t="str">
        <f aca="false">IF(X45="","",IF(OR(AC45="EXPIRED",AC45="OVERDUE"),"1 - OVERDUE",IF(OR(AC45="MISSING DATE",AC45="CHECK INPUT"),"2 - MISSING / CHECK INPUT",IF(AB45&lt;=30,"3 - DUE ≤ 30 DAYS",IF(AB45&lt;=90,"4 - DUE ≤ 90 DAYS","5 - DUE ≤ 180 DAYS")))))</f>
        <v>5 - DUE ≤ 180 DAYS</v>
      </c>
    </row>
    <row r="46" customFormat="false" ht="20" hidden="false" customHeight="true" outlineLevel="0" collapsed="false">
      <c r="A46" s="79"/>
      <c r="B46" s="80"/>
      <c r="C46" s="81"/>
      <c r="D46" s="82"/>
      <c r="E46" s="83"/>
      <c r="F46" s="84"/>
      <c r="G46" s="80"/>
      <c r="H46" s="82"/>
      <c r="I46" s="84"/>
      <c r="J46" s="84"/>
      <c r="X46" s="78" t="n">
        <f aca="false">'Portfolio Register'!A15</f>
        <v>0</v>
      </c>
      <c r="Y46" s="78" t="n">
        <f aca="false">'Portfolio Register'!B15</f>
        <v>0</v>
      </c>
      <c r="Z46" s="78" t="str">
        <f aca="false">"AFSS"</f>
        <v>AFSS</v>
      </c>
      <c r="AA46" s="85" t="str">
        <f aca="false">IF('Portfolio Register'!J15="","",'Portfolio Register'!J15)</f>
        <v/>
      </c>
      <c r="AB46" s="78" t="str">
        <f aca="false">IF('Portfolio Register'!K15="","",'Portfolio Register'!K15)</f>
        <v/>
      </c>
      <c r="AC46" s="78" t="str">
        <f aca="false">'Portfolio Register'!L15</f>
        <v/>
      </c>
      <c r="AD46" s="78" t="str">
        <f aca="false">IF('Portfolio Register'!V46="","",'Portfolio Register'!V46)</f>
        <v/>
      </c>
      <c r="AE46" s="85" t="str">
        <f aca="false">IF('Portfolio Register'!W46="","",'Portfolio Register'!W46)</f>
        <v/>
      </c>
      <c r="AF46" s="78" t="str">
        <f aca="false">IF('Portfolio Register'!X46="","",'Portfolio Register'!X46)</f>
        <v/>
      </c>
      <c r="AG46" s="78" t="str">
        <f aca="false">IF(X46="","",IF(OR(AC46="EXPIRED",AC46="OVERDUE"),"1 - OVERDUE",IF(OR(AC46="MISSING DATE",AC46="CHECK INPUT"),"2 - MISSING / CHECK INPUT",IF(AB46&lt;=30,"3 - DUE ≤ 30 DAYS",IF(AB46&lt;=90,"4 - DUE ≤ 90 DAYS","5 - DUE ≤ 180 DAYS")))))</f>
        <v>5 - DUE ≤ 180 DAYS</v>
      </c>
    </row>
    <row r="47" customFormat="false" ht="20" hidden="false" customHeight="true" outlineLevel="0" collapsed="false">
      <c r="A47" s="79"/>
      <c r="B47" s="80"/>
      <c r="C47" s="81"/>
      <c r="D47" s="82"/>
      <c r="E47" s="83"/>
      <c r="F47" s="84"/>
      <c r="G47" s="80"/>
      <c r="H47" s="82"/>
      <c r="I47" s="84"/>
      <c r="J47" s="84"/>
      <c r="X47" s="78" t="n">
        <f aca="false">'Portfolio Register'!A15</f>
        <v>0</v>
      </c>
      <c r="Y47" s="78" t="n">
        <f aca="false">'Portfolio Register'!B15</f>
        <v>0</v>
      </c>
      <c r="Z47" s="78" t="str">
        <f aca="false">"Insurance"</f>
        <v>Insurance</v>
      </c>
      <c r="AA47" s="85" t="str">
        <f aca="false">IF('Portfolio Register'!N15="","",'Portfolio Register'!N15)</f>
        <v/>
      </c>
      <c r="AB47" s="78" t="str">
        <f aca="false">IF('Portfolio Register'!O15="","",'Portfolio Register'!O15)</f>
        <v/>
      </c>
      <c r="AC47" s="78" t="str">
        <f aca="false">'Portfolio Register'!P15</f>
        <v/>
      </c>
      <c r="AD47" s="78" t="str">
        <f aca="false">IF('Portfolio Register'!V47="","",'Portfolio Register'!V47)</f>
        <v/>
      </c>
      <c r="AE47" s="85" t="str">
        <f aca="false">IF('Portfolio Register'!W47="","",'Portfolio Register'!W47)</f>
        <v/>
      </c>
      <c r="AF47" s="78" t="str">
        <f aca="false">IF('Portfolio Register'!X47="","",'Portfolio Register'!X47)</f>
        <v/>
      </c>
      <c r="AG47" s="78" t="str">
        <f aca="false">IF(X47="","",IF(OR(AC47="EXPIRED",AC47="OVERDUE"),"1 - OVERDUE",IF(OR(AC47="MISSING DATE",AC47="CHECK INPUT"),"2 - MISSING / CHECK INPUT",IF(AB47&lt;=30,"3 - DUE ≤ 30 DAYS",IF(AB47&lt;=90,"4 - DUE ≤ 90 DAYS","5 - DUE ≤ 180 DAYS")))))</f>
        <v>5 - DUE ≤ 180 DAYS</v>
      </c>
    </row>
    <row r="48" customFormat="false" ht="20" hidden="false" customHeight="true" outlineLevel="0" collapsed="false">
      <c r="A48" s="79"/>
      <c r="B48" s="80"/>
      <c r="C48" s="81"/>
      <c r="D48" s="82"/>
      <c r="E48" s="83"/>
      <c r="F48" s="84"/>
      <c r="G48" s="80"/>
      <c r="H48" s="82"/>
      <c r="I48" s="84"/>
      <c r="J48" s="84"/>
      <c r="X48" s="78" t="n">
        <f aca="false">'Portfolio Register'!A15</f>
        <v>0</v>
      </c>
      <c r="Y48" s="78" t="n">
        <f aca="false">'Portfolio Register'!B15</f>
        <v>0</v>
      </c>
      <c r="Z48" s="78" t="str">
        <f aca="false">"Lift"</f>
        <v>Lift</v>
      </c>
      <c r="AA48" s="85" t="str">
        <f aca="false">IF('Portfolio Register'!R15="","",'Portfolio Register'!R15)</f>
        <v/>
      </c>
      <c r="AB48" s="78" t="str">
        <f aca="false">IF('Portfolio Register'!S15="","",'Portfolio Register'!S15)</f>
        <v/>
      </c>
      <c r="AC48" s="78" t="str">
        <f aca="false">'Portfolio Register'!T15</f>
        <v/>
      </c>
      <c r="AD48" s="78" t="str">
        <f aca="false">IF('Portfolio Register'!V48="","",'Portfolio Register'!V48)</f>
        <v/>
      </c>
      <c r="AE48" s="85" t="str">
        <f aca="false">IF('Portfolio Register'!W48="","",'Portfolio Register'!W48)</f>
        <v/>
      </c>
      <c r="AF48" s="78" t="str">
        <f aca="false">IF('Portfolio Register'!X48="","",'Portfolio Register'!X48)</f>
        <v/>
      </c>
      <c r="AG48" s="78" t="str">
        <f aca="false">IF(X48="","",IF(OR(AC48="EXPIRED",AC48="OVERDUE"),"1 - OVERDUE",IF(OR(AC48="MISSING DATE",AC48="CHECK INPUT"),"2 - MISSING / CHECK INPUT",IF(AB48&lt;=30,"3 - DUE ≤ 30 DAYS",IF(AB48&lt;=90,"4 - DUE ≤ 90 DAYS","5 - DUE ≤ 180 DAYS")))))</f>
        <v>5 - DUE ≤ 180 DAYS</v>
      </c>
    </row>
    <row r="49" customFormat="false" ht="20" hidden="false" customHeight="true" outlineLevel="0" collapsed="false">
      <c r="A49" s="79"/>
      <c r="B49" s="80"/>
      <c r="C49" s="81"/>
      <c r="D49" s="82"/>
      <c r="E49" s="83"/>
      <c r="F49" s="84"/>
      <c r="G49" s="80"/>
      <c r="H49" s="82"/>
      <c r="I49" s="84"/>
      <c r="J49" s="84"/>
      <c r="X49" s="78" t="n">
        <f aca="false">'Portfolio Register'!A16</f>
        <v>0</v>
      </c>
      <c r="Y49" s="78" t="n">
        <f aca="false">'Portfolio Register'!B16</f>
        <v>0</v>
      </c>
      <c r="Z49" s="78" t="str">
        <f aca="false">"SMAA"</f>
        <v>SMAA</v>
      </c>
      <c r="AA49" s="85" t="str">
        <f aca="false">IF('Portfolio Register'!F16="","",'Portfolio Register'!F16)</f>
        <v/>
      </c>
      <c r="AB49" s="78" t="str">
        <f aca="false">IF('Portfolio Register'!G16="","",'Portfolio Register'!G16)</f>
        <v/>
      </c>
      <c r="AC49" s="78" t="str">
        <f aca="false">'Portfolio Register'!H16</f>
        <v/>
      </c>
      <c r="AD49" s="78" t="str">
        <f aca="false">IF('Portfolio Register'!V49="","",'Portfolio Register'!V49)</f>
        <v/>
      </c>
      <c r="AE49" s="85" t="str">
        <f aca="false">IF('Portfolio Register'!W49="","",'Portfolio Register'!W49)</f>
        <v/>
      </c>
      <c r="AF49" s="78" t="str">
        <f aca="false">IF('Portfolio Register'!X49="","",'Portfolio Register'!X49)</f>
        <v/>
      </c>
      <c r="AG49" s="78" t="str">
        <f aca="false">IF(X49="","",IF(OR(AC49="EXPIRED",AC49="OVERDUE"),"1 - OVERDUE",IF(OR(AC49="MISSING DATE",AC49="CHECK INPUT"),"2 - MISSING / CHECK INPUT",IF(AB49&lt;=30,"3 - DUE ≤ 30 DAYS",IF(AB49&lt;=90,"4 - DUE ≤ 90 DAYS","5 - DUE ≤ 180 DAYS")))))</f>
        <v>5 - DUE ≤ 180 DAYS</v>
      </c>
    </row>
    <row r="50" customFormat="false" ht="20" hidden="false" customHeight="true" outlineLevel="0" collapsed="false">
      <c r="A50" s="79"/>
      <c r="B50" s="80"/>
      <c r="C50" s="81"/>
      <c r="D50" s="82"/>
      <c r="E50" s="83"/>
      <c r="F50" s="84"/>
      <c r="G50" s="80"/>
      <c r="H50" s="82"/>
      <c r="I50" s="84"/>
      <c r="J50" s="84"/>
      <c r="X50" s="78" t="n">
        <f aca="false">'Portfolio Register'!A16</f>
        <v>0</v>
      </c>
      <c r="Y50" s="78" t="n">
        <f aca="false">'Portfolio Register'!B16</f>
        <v>0</v>
      </c>
      <c r="Z50" s="78" t="str">
        <f aca="false">"AFSS"</f>
        <v>AFSS</v>
      </c>
      <c r="AA50" s="85" t="str">
        <f aca="false">IF('Portfolio Register'!J16="","",'Portfolio Register'!J16)</f>
        <v/>
      </c>
      <c r="AB50" s="78" t="str">
        <f aca="false">IF('Portfolio Register'!K16="","",'Portfolio Register'!K16)</f>
        <v/>
      </c>
      <c r="AC50" s="78" t="str">
        <f aca="false">'Portfolio Register'!L16</f>
        <v/>
      </c>
      <c r="AD50" s="78" t="str">
        <f aca="false">IF('Portfolio Register'!V50="","",'Portfolio Register'!V50)</f>
        <v/>
      </c>
      <c r="AE50" s="85" t="str">
        <f aca="false">IF('Portfolio Register'!W50="","",'Portfolio Register'!W50)</f>
        <v/>
      </c>
      <c r="AF50" s="78" t="str">
        <f aca="false">IF('Portfolio Register'!X50="","",'Portfolio Register'!X50)</f>
        <v/>
      </c>
      <c r="AG50" s="78" t="str">
        <f aca="false">IF(X50="","",IF(OR(AC50="EXPIRED",AC50="OVERDUE"),"1 - OVERDUE",IF(OR(AC50="MISSING DATE",AC50="CHECK INPUT"),"2 - MISSING / CHECK INPUT",IF(AB50&lt;=30,"3 - DUE ≤ 30 DAYS",IF(AB50&lt;=90,"4 - DUE ≤ 90 DAYS","5 - DUE ≤ 180 DAYS")))))</f>
        <v>5 - DUE ≤ 180 DAYS</v>
      </c>
    </row>
    <row r="51" customFormat="false" ht="20" hidden="false" customHeight="true" outlineLevel="0" collapsed="false">
      <c r="A51" s="79"/>
      <c r="B51" s="80"/>
      <c r="C51" s="81"/>
      <c r="D51" s="82"/>
      <c r="E51" s="83"/>
      <c r="F51" s="84"/>
      <c r="G51" s="80"/>
      <c r="H51" s="82"/>
      <c r="I51" s="84"/>
      <c r="J51" s="84"/>
      <c r="X51" s="78" t="n">
        <f aca="false">'Portfolio Register'!A16</f>
        <v>0</v>
      </c>
      <c r="Y51" s="78" t="n">
        <f aca="false">'Portfolio Register'!B16</f>
        <v>0</v>
      </c>
      <c r="Z51" s="78" t="str">
        <f aca="false">"Insurance"</f>
        <v>Insurance</v>
      </c>
      <c r="AA51" s="85" t="str">
        <f aca="false">IF('Portfolio Register'!N16="","",'Portfolio Register'!N16)</f>
        <v/>
      </c>
      <c r="AB51" s="78" t="str">
        <f aca="false">IF('Portfolio Register'!O16="","",'Portfolio Register'!O16)</f>
        <v/>
      </c>
      <c r="AC51" s="78" t="str">
        <f aca="false">'Portfolio Register'!P16</f>
        <v/>
      </c>
      <c r="AD51" s="78" t="str">
        <f aca="false">IF('Portfolio Register'!V51="","",'Portfolio Register'!V51)</f>
        <v/>
      </c>
      <c r="AE51" s="85" t="str">
        <f aca="false">IF('Portfolio Register'!W51="","",'Portfolio Register'!W51)</f>
        <v/>
      </c>
      <c r="AF51" s="78" t="str">
        <f aca="false">IF('Portfolio Register'!X51="","",'Portfolio Register'!X51)</f>
        <v/>
      </c>
      <c r="AG51" s="78" t="str">
        <f aca="false">IF(X51="","",IF(OR(AC51="EXPIRED",AC51="OVERDUE"),"1 - OVERDUE",IF(OR(AC51="MISSING DATE",AC51="CHECK INPUT"),"2 - MISSING / CHECK INPUT",IF(AB51&lt;=30,"3 - DUE ≤ 30 DAYS",IF(AB51&lt;=90,"4 - DUE ≤ 90 DAYS","5 - DUE ≤ 180 DAYS")))))</f>
        <v>5 - DUE ≤ 180 DAYS</v>
      </c>
    </row>
    <row r="52" customFormat="false" ht="20" hidden="false" customHeight="true" outlineLevel="0" collapsed="false">
      <c r="A52" s="79"/>
      <c r="B52" s="80"/>
      <c r="C52" s="81"/>
      <c r="D52" s="82"/>
      <c r="E52" s="83"/>
      <c r="F52" s="84"/>
      <c r="G52" s="80"/>
      <c r="H52" s="82"/>
      <c r="I52" s="84"/>
      <c r="J52" s="84"/>
      <c r="X52" s="78" t="n">
        <f aca="false">'Portfolio Register'!A16</f>
        <v>0</v>
      </c>
      <c r="Y52" s="78" t="n">
        <f aca="false">'Portfolio Register'!B16</f>
        <v>0</v>
      </c>
      <c r="Z52" s="78" t="str">
        <f aca="false">"Lift"</f>
        <v>Lift</v>
      </c>
      <c r="AA52" s="85" t="str">
        <f aca="false">IF('Portfolio Register'!R16="","",'Portfolio Register'!R16)</f>
        <v/>
      </c>
      <c r="AB52" s="78" t="str">
        <f aca="false">IF('Portfolio Register'!S16="","",'Portfolio Register'!S16)</f>
        <v/>
      </c>
      <c r="AC52" s="78" t="str">
        <f aca="false">'Portfolio Register'!T16</f>
        <v/>
      </c>
      <c r="AD52" s="78" t="str">
        <f aca="false">IF('Portfolio Register'!V52="","",'Portfolio Register'!V52)</f>
        <v/>
      </c>
      <c r="AE52" s="85" t="str">
        <f aca="false">IF('Portfolio Register'!W52="","",'Portfolio Register'!W52)</f>
        <v/>
      </c>
      <c r="AF52" s="78" t="str">
        <f aca="false">IF('Portfolio Register'!X52="","",'Portfolio Register'!X52)</f>
        <v/>
      </c>
      <c r="AG52" s="78" t="str">
        <f aca="false">IF(X52="","",IF(OR(AC52="EXPIRED",AC52="OVERDUE"),"1 - OVERDUE",IF(OR(AC52="MISSING DATE",AC52="CHECK INPUT"),"2 - MISSING / CHECK INPUT",IF(AB52&lt;=30,"3 - DUE ≤ 30 DAYS",IF(AB52&lt;=90,"4 - DUE ≤ 90 DAYS","5 - DUE ≤ 180 DAYS")))))</f>
        <v>5 - DUE ≤ 180 DAYS</v>
      </c>
    </row>
    <row r="53" customFormat="false" ht="20" hidden="false" customHeight="true" outlineLevel="0" collapsed="false">
      <c r="A53" s="79"/>
      <c r="B53" s="80"/>
      <c r="C53" s="81"/>
      <c r="D53" s="82"/>
      <c r="E53" s="83"/>
      <c r="F53" s="84"/>
      <c r="G53" s="80"/>
      <c r="H53" s="82"/>
      <c r="I53" s="84"/>
      <c r="J53" s="84"/>
      <c r="X53" s="78" t="n">
        <f aca="false">'Portfolio Register'!A17</f>
        <v>0</v>
      </c>
      <c r="Y53" s="78" t="n">
        <f aca="false">'Portfolio Register'!B17</f>
        <v>0</v>
      </c>
      <c r="Z53" s="78" t="str">
        <f aca="false">"SMAA"</f>
        <v>SMAA</v>
      </c>
      <c r="AA53" s="85" t="str">
        <f aca="false">IF('Portfolio Register'!F17="","",'Portfolio Register'!F17)</f>
        <v/>
      </c>
      <c r="AB53" s="78" t="str">
        <f aca="false">IF('Portfolio Register'!G17="","",'Portfolio Register'!G17)</f>
        <v/>
      </c>
      <c r="AC53" s="78" t="str">
        <f aca="false">'Portfolio Register'!H17</f>
        <v/>
      </c>
      <c r="AD53" s="78" t="str">
        <f aca="false">IF('Portfolio Register'!V53="","",'Portfolio Register'!V53)</f>
        <v/>
      </c>
      <c r="AE53" s="85" t="str">
        <f aca="false">IF('Portfolio Register'!W53="","",'Portfolio Register'!W53)</f>
        <v/>
      </c>
      <c r="AF53" s="78" t="str">
        <f aca="false">IF('Portfolio Register'!X53="","",'Portfolio Register'!X53)</f>
        <v/>
      </c>
      <c r="AG53" s="78" t="str">
        <f aca="false">IF(X53="","",IF(OR(AC53="EXPIRED",AC53="OVERDUE"),"1 - OVERDUE",IF(OR(AC53="MISSING DATE",AC53="CHECK INPUT"),"2 - MISSING / CHECK INPUT",IF(AB53&lt;=30,"3 - DUE ≤ 30 DAYS",IF(AB53&lt;=90,"4 - DUE ≤ 90 DAYS","5 - DUE ≤ 180 DAYS")))))</f>
        <v>5 - DUE ≤ 180 DAYS</v>
      </c>
    </row>
    <row r="54" customFormat="false" ht="20" hidden="false" customHeight="true" outlineLevel="0" collapsed="false">
      <c r="A54" s="79"/>
      <c r="B54" s="80"/>
      <c r="C54" s="81"/>
      <c r="D54" s="82"/>
      <c r="E54" s="83"/>
      <c r="F54" s="84"/>
      <c r="G54" s="80"/>
      <c r="H54" s="82"/>
      <c r="I54" s="84"/>
      <c r="J54" s="84"/>
      <c r="X54" s="78" t="n">
        <f aca="false">'Portfolio Register'!A17</f>
        <v>0</v>
      </c>
      <c r="Y54" s="78" t="n">
        <f aca="false">'Portfolio Register'!B17</f>
        <v>0</v>
      </c>
      <c r="Z54" s="78" t="str">
        <f aca="false">"AFSS"</f>
        <v>AFSS</v>
      </c>
      <c r="AA54" s="85" t="str">
        <f aca="false">IF('Portfolio Register'!J17="","",'Portfolio Register'!J17)</f>
        <v/>
      </c>
      <c r="AB54" s="78" t="str">
        <f aca="false">IF('Portfolio Register'!K17="","",'Portfolio Register'!K17)</f>
        <v/>
      </c>
      <c r="AC54" s="78" t="str">
        <f aca="false">'Portfolio Register'!L17</f>
        <v/>
      </c>
      <c r="AD54" s="78" t="str">
        <f aca="false">IF('Portfolio Register'!V54="","",'Portfolio Register'!V54)</f>
        <v/>
      </c>
      <c r="AE54" s="85" t="str">
        <f aca="false">IF('Portfolio Register'!W54="","",'Portfolio Register'!W54)</f>
        <v/>
      </c>
      <c r="AF54" s="78" t="str">
        <f aca="false">IF('Portfolio Register'!X54="","",'Portfolio Register'!X54)</f>
        <v/>
      </c>
      <c r="AG54" s="78" t="str">
        <f aca="false">IF(X54="","",IF(OR(AC54="EXPIRED",AC54="OVERDUE"),"1 - OVERDUE",IF(OR(AC54="MISSING DATE",AC54="CHECK INPUT"),"2 - MISSING / CHECK INPUT",IF(AB54&lt;=30,"3 - DUE ≤ 30 DAYS",IF(AB54&lt;=90,"4 - DUE ≤ 90 DAYS","5 - DUE ≤ 180 DAYS")))))</f>
        <v>5 - DUE ≤ 180 DAYS</v>
      </c>
    </row>
    <row r="55" customFormat="false" ht="20" hidden="false" customHeight="true" outlineLevel="0" collapsed="false">
      <c r="A55" s="79"/>
      <c r="B55" s="80"/>
      <c r="C55" s="81"/>
      <c r="D55" s="82"/>
      <c r="E55" s="83"/>
      <c r="F55" s="84"/>
      <c r="G55" s="80"/>
      <c r="H55" s="82"/>
      <c r="I55" s="84"/>
      <c r="J55" s="84"/>
      <c r="X55" s="78" t="n">
        <f aca="false">'Portfolio Register'!A17</f>
        <v>0</v>
      </c>
      <c r="Y55" s="78" t="n">
        <f aca="false">'Portfolio Register'!B17</f>
        <v>0</v>
      </c>
      <c r="Z55" s="78" t="str">
        <f aca="false">"Insurance"</f>
        <v>Insurance</v>
      </c>
      <c r="AA55" s="85" t="str">
        <f aca="false">IF('Portfolio Register'!N17="","",'Portfolio Register'!N17)</f>
        <v/>
      </c>
      <c r="AB55" s="78" t="str">
        <f aca="false">IF('Portfolio Register'!O17="","",'Portfolio Register'!O17)</f>
        <v/>
      </c>
      <c r="AC55" s="78" t="str">
        <f aca="false">'Portfolio Register'!P17</f>
        <v/>
      </c>
      <c r="AD55" s="78" t="str">
        <f aca="false">IF('Portfolio Register'!V55="","",'Portfolio Register'!V55)</f>
        <v/>
      </c>
      <c r="AE55" s="85" t="str">
        <f aca="false">IF('Portfolio Register'!W55="","",'Portfolio Register'!W55)</f>
        <v/>
      </c>
      <c r="AF55" s="78" t="str">
        <f aca="false">IF('Portfolio Register'!X55="","",'Portfolio Register'!X55)</f>
        <v/>
      </c>
      <c r="AG55" s="78" t="str">
        <f aca="false">IF(X55="","",IF(OR(AC55="EXPIRED",AC55="OVERDUE"),"1 - OVERDUE",IF(OR(AC55="MISSING DATE",AC55="CHECK INPUT"),"2 - MISSING / CHECK INPUT",IF(AB55&lt;=30,"3 - DUE ≤ 30 DAYS",IF(AB55&lt;=90,"4 - DUE ≤ 90 DAYS","5 - DUE ≤ 180 DAYS")))))</f>
        <v>5 - DUE ≤ 180 DAYS</v>
      </c>
    </row>
    <row r="56" customFormat="false" ht="20" hidden="false" customHeight="true" outlineLevel="0" collapsed="false">
      <c r="A56" s="79"/>
      <c r="B56" s="80"/>
      <c r="C56" s="81"/>
      <c r="D56" s="82"/>
      <c r="E56" s="83"/>
      <c r="F56" s="84"/>
      <c r="G56" s="80"/>
      <c r="H56" s="82"/>
      <c r="I56" s="84"/>
      <c r="J56" s="84"/>
      <c r="X56" s="78" t="n">
        <f aca="false">'Portfolio Register'!A17</f>
        <v>0</v>
      </c>
      <c r="Y56" s="78" t="n">
        <f aca="false">'Portfolio Register'!B17</f>
        <v>0</v>
      </c>
      <c r="Z56" s="78" t="str">
        <f aca="false">"Lift"</f>
        <v>Lift</v>
      </c>
      <c r="AA56" s="85" t="str">
        <f aca="false">IF('Portfolio Register'!R17="","",'Portfolio Register'!R17)</f>
        <v/>
      </c>
      <c r="AB56" s="78" t="str">
        <f aca="false">IF('Portfolio Register'!S17="","",'Portfolio Register'!S17)</f>
        <v/>
      </c>
      <c r="AC56" s="78" t="str">
        <f aca="false">'Portfolio Register'!T17</f>
        <v/>
      </c>
      <c r="AD56" s="78" t="str">
        <f aca="false">IF('Portfolio Register'!V56="","",'Portfolio Register'!V56)</f>
        <v/>
      </c>
      <c r="AE56" s="85" t="str">
        <f aca="false">IF('Portfolio Register'!W56="","",'Portfolio Register'!W56)</f>
        <v/>
      </c>
      <c r="AF56" s="78" t="str">
        <f aca="false">IF('Portfolio Register'!X56="","",'Portfolio Register'!X56)</f>
        <v/>
      </c>
      <c r="AG56" s="78" t="str">
        <f aca="false">IF(X56="","",IF(OR(AC56="EXPIRED",AC56="OVERDUE"),"1 - OVERDUE",IF(OR(AC56="MISSING DATE",AC56="CHECK INPUT"),"2 - MISSING / CHECK INPUT",IF(AB56&lt;=30,"3 - DUE ≤ 30 DAYS",IF(AB56&lt;=90,"4 - DUE ≤ 90 DAYS","5 - DUE ≤ 180 DAYS")))))</f>
        <v>5 - DUE ≤ 180 DAYS</v>
      </c>
    </row>
    <row r="57" customFormat="false" ht="20" hidden="false" customHeight="true" outlineLevel="0" collapsed="false">
      <c r="A57" s="79"/>
      <c r="B57" s="80"/>
      <c r="C57" s="81"/>
      <c r="D57" s="82"/>
      <c r="E57" s="83"/>
      <c r="F57" s="84"/>
      <c r="G57" s="80"/>
      <c r="H57" s="82"/>
      <c r="I57" s="84"/>
      <c r="J57" s="84"/>
      <c r="X57" s="78" t="n">
        <f aca="false">'Portfolio Register'!A18</f>
        <v>0</v>
      </c>
      <c r="Y57" s="78" t="n">
        <f aca="false">'Portfolio Register'!B18</f>
        <v>0</v>
      </c>
      <c r="Z57" s="78" t="str">
        <f aca="false">"SMAA"</f>
        <v>SMAA</v>
      </c>
      <c r="AA57" s="85" t="str">
        <f aca="false">IF('Portfolio Register'!F18="","",'Portfolio Register'!F18)</f>
        <v/>
      </c>
      <c r="AB57" s="78" t="str">
        <f aca="false">IF('Portfolio Register'!G18="","",'Portfolio Register'!G18)</f>
        <v/>
      </c>
      <c r="AC57" s="78" t="str">
        <f aca="false">'Portfolio Register'!H18</f>
        <v/>
      </c>
      <c r="AD57" s="78" t="str">
        <f aca="false">IF('Portfolio Register'!V57="","",'Portfolio Register'!V57)</f>
        <v/>
      </c>
      <c r="AE57" s="85" t="str">
        <f aca="false">IF('Portfolio Register'!W57="","",'Portfolio Register'!W57)</f>
        <v/>
      </c>
      <c r="AF57" s="78" t="str">
        <f aca="false">IF('Portfolio Register'!X57="","",'Portfolio Register'!X57)</f>
        <v/>
      </c>
      <c r="AG57" s="78" t="str">
        <f aca="false">IF(X57="","",IF(OR(AC57="EXPIRED",AC57="OVERDUE"),"1 - OVERDUE",IF(OR(AC57="MISSING DATE",AC57="CHECK INPUT"),"2 - MISSING / CHECK INPUT",IF(AB57&lt;=30,"3 - DUE ≤ 30 DAYS",IF(AB57&lt;=90,"4 - DUE ≤ 90 DAYS","5 - DUE ≤ 180 DAYS")))))</f>
        <v>5 - DUE ≤ 180 DAYS</v>
      </c>
    </row>
    <row r="58" customFormat="false" ht="20" hidden="false" customHeight="true" outlineLevel="0" collapsed="false">
      <c r="A58" s="79"/>
      <c r="B58" s="80"/>
      <c r="C58" s="81"/>
      <c r="D58" s="82"/>
      <c r="E58" s="83"/>
      <c r="F58" s="84"/>
      <c r="G58" s="80"/>
      <c r="H58" s="82"/>
      <c r="I58" s="84"/>
      <c r="J58" s="84"/>
      <c r="X58" s="78" t="n">
        <f aca="false">'Portfolio Register'!A18</f>
        <v>0</v>
      </c>
      <c r="Y58" s="78" t="n">
        <f aca="false">'Portfolio Register'!B18</f>
        <v>0</v>
      </c>
      <c r="Z58" s="78" t="str">
        <f aca="false">"AFSS"</f>
        <v>AFSS</v>
      </c>
      <c r="AA58" s="85" t="str">
        <f aca="false">IF('Portfolio Register'!J18="","",'Portfolio Register'!J18)</f>
        <v/>
      </c>
      <c r="AB58" s="78" t="str">
        <f aca="false">IF('Portfolio Register'!K18="","",'Portfolio Register'!K18)</f>
        <v/>
      </c>
      <c r="AC58" s="78" t="str">
        <f aca="false">'Portfolio Register'!L18</f>
        <v/>
      </c>
      <c r="AD58" s="78" t="str">
        <f aca="false">IF('Portfolio Register'!V58="","",'Portfolio Register'!V58)</f>
        <v/>
      </c>
      <c r="AE58" s="85" t="str">
        <f aca="false">IF('Portfolio Register'!W58="","",'Portfolio Register'!W58)</f>
        <v/>
      </c>
      <c r="AF58" s="78" t="str">
        <f aca="false">IF('Portfolio Register'!X58="","",'Portfolio Register'!X58)</f>
        <v/>
      </c>
      <c r="AG58" s="78" t="str">
        <f aca="false">IF(X58="","",IF(OR(AC58="EXPIRED",AC58="OVERDUE"),"1 - OVERDUE",IF(OR(AC58="MISSING DATE",AC58="CHECK INPUT"),"2 - MISSING / CHECK INPUT",IF(AB58&lt;=30,"3 - DUE ≤ 30 DAYS",IF(AB58&lt;=90,"4 - DUE ≤ 90 DAYS","5 - DUE ≤ 180 DAYS")))))</f>
        <v>5 - DUE ≤ 180 DAYS</v>
      </c>
    </row>
    <row r="59" customFormat="false" ht="20" hidden="false" customHeight="true" outlineLevel="0" collapsed="false">
      <c r="A59" s="79"/>
      <c r="B59" s="80"/>
      <c r="C59" s="81"/>
      <c r="D59" s="82"/>
      <c r="E59" s="83"/>
      <c r="F59" s="84"/>
      <c r="G59" s="80"/>
      <c r="H59" s="82"/>
      <c r="I59" s="84"/>
      <c r="J59" s="84"/>
      <c r="X59" s="78" t="n">
        <f aca="false">'Portfolio Register'!A18</f>
        <v>0</v>
      </c>
      <c r="Y59" s="78" t="n">
        <f aca="false">'Portfolio Register'!B18</f>
        <v>0</v>
      </c>
      <c r="Z59" s="78" t="str">
        <f aca="false">"Insurance"</f>
        <v>Insurance</v>
      </c>
      <c r="AA59" s="85" t="str">
        <f aca="false">IF('Portfolio Register'!N18="","",'Portfolio Register'!N18)</f>
        <v/>
      </c>
      <c r="AB59" s="78" t="str">
        <f aca="false">IF('Portfolio Register'!O18="","",'Portfolio Register'!O18)</f>
        <v/>
      </c>
      <c r="AC59" s="78" t="str">
        <f aca="false">'Portfolio Register'!P18</f>
        <v/>
      </c>
      <c r="AD59" s="78" t="str">
        <f aca="false">IF('Portfolio Register'!V59="","",'Portfolio Register'!V59)</f>
        <v/>
      </c>
      <c r="AE59" s="85" t="str">
        <f aca="false">IF('Portfolio Register'!W59="","",'Portfolio Register'!W59)</f>
        <v/>
      </c>
      <c r="AF59" s="78" t="str">
        <f aca="false">IF('Portfolio Register'!X59="","",'Portfolio Register'!X59)</f>
        <v/>
      </c>
      <c r="AG59" s="78" t="str">
        <f aca="false">IF(X59="","",IF(OR(AC59="EXPIRED",AC59="OVERDUE"),"1 - OVERDUE",IF(OR(AC59="MISSING DATE",AC59="CHECK INPUT"),"2 - MISSING / CHECK INPUT",IF(AB59&lt;=30,"3 - DUE ≤ 30 DAYS",IF(AB59&lt;=90,"4 - DUE ≤ 90 DAYS","5 - DUE ≤ 180 DAYS")))))</f>
        <v>5 - DUE ≤ 180 DAYS</v>
      </c>
    </row>
    <row r="60" customFormat="false" ht="20" hidden="false" customHeight="true" outlineLevel="0" collapsed="false">
      <c r="A60" s="79"/>
      <c r="B60" s="80"/>
      <c r="C60" s="81"/>
      <c r="D60" s="82"/>
      <c r="E60" s="83"/>
      <c r="F60" s="84"/>
      <c r="G60" s="80"/>
      <c r="H60" s="82"/>
      <c r="I60" s="84"/>
      <c r="J60" s="84"/>
      <c r="X60" s="78" t="n">
        <f aca="false">'Portfolio Register'!A18</f>
        <v>0</v>
      </c>
      <c r="Y60" s="78" t="n">
        <f aca="false">'Portfolio Register'!B18</f>
        <v>0</v>
      </c>
      <c r="Z60" s="78" t="str">
        <f aca="false">"Lift"</f>
        <v>Lift</v>
      </c>
      <c r="AA60" s="85" t="str">
        <f aca="false">IF('Portfolio Register'!R18="","",'Portfolio Register'!R18)</f>
        <v/>
      </c>
      <c r="AB60" s="78" t="str">
        <f aca="false">IF('Portfolio Register'!S18="","",'Portfolio Register'!S18)</f>
        <v/>
      </c>
      <c r="AC60" s="78" t="str">
        <f aca="false">'Portfolio Register'!T18</f>
        <v/>
      </c>
      <c r="AD60" s="78" t="str">
        <f aca="false">IF('Portfolio Register'!V60="","",'Portfolio Register'!V60)</f>
        <v/>
      </c>
      <c r="AE60" s="85" t="str">
        <f aca="false">IF('Portfolio Register'!W60="","",'Portfolio Register'!W60)</f>
        <v/>
      </c>
      <c r="AF60" s="78" t="str">
        <f aca="false">IF('Portfolio Register'!X60="","",'Portfolio Register'!X60)</f>
        <v/>
      </c>
      <c r="AG60" s="78" t="str">
        <f aca="false">IF(X60="","",IF(OR(AC60="EXPIRED",AC60="OVERDUE"),"1 - OVERDUE",IF(OR(AC60="MISSING DATE",AC60="CHECK INPUT"),"2 - MISSING / CHECK INPUT",IF(AB60&lt;=30,"3 - DUE ≤ 30 DAYS",IF(AB60&lt;=90,"4 - DUE ≤ 90 DAYS","5 - DUE ≤ 180 DAYS")))))</f>
        <v>5 - DUE ≤ 180 DAYS</v>
      </c>
    </row>
    <row r="61" customFormat="false" ht="20" hidden="false" customHeight="true" outlineLevel="0" collapsed="false">
      <c r="A61" s="79"/>
      <c r="B61" s="80"/>
      <c r="C61" s="81"/>
      <c r="D61" s="82"/>
      <c r="E61" s="83"/>
      <c r="F61" s="84"/>
      <c r="G61" s="80"/>
      <c r="H61" s="82"/>
      <c r="I61" s="84"/>
      <c r="J61" s="84"/>
      <c r="X61" s="78" t="n">
        <f aca="false">'Portfolio Register'!A19</f>
        <v>0</v>
      </c>
      <c r="Y61" s="78" t="n">
        <f aca="false">'Portfolio Register'!B19</f>
        <v>0</v>
      </c>
      <c r="Z61" s="78" t="str">
        <f aca="false">"SMAA"</f>
        <v>SMAA</v>
      </c>
      <c r="AA61" s="85" t="str">
        <f aca="false">IF('Portfolio Register'!F19="","",'Portfolio Register'!F19)</f>
        <v/>
      </c>
      <c r="AB61" s="78" t="str">
        <f aca="false">IF('Portfolio Register'!G19="","",'Portfolio Register'!G19)</f>
        <v/>
      </c>
      <c r="AC61" s="78" t="str">
        <f aca="false">'Portfolio Register'!H19</f>
        <v/>
      </c>
      <c r="AD61" s="78" t="str">
        <f aca="false">IF('Portfolio Register'!V61="","",'Portfolio Register'!V61)</f>
        <v/>
      </c>
      <c r="AE61" s="85" t="str">
        <f aca="false">IF('Portfolio Register'!W61="","",'Portfolio Register'!W61)</f>
        <v/>
      </c>
      <c r="AF61" s="78" t="str">
        <f aca="false">IF('Portfolio Register'!X61="","",'Portfolio Register'!X61)</f>
        <v/>
      </c>
      <c r="AG61" s="78" t="str">
        <f aca="false">IF(X61="","",IF(OR(AC61="EXPIRED",AC61="OVERDUE"),"1 - OVERDUE",IF(OR(AC61="MISSING DATE",AC61="CHECK INPUT"),"2 - MISSING / CHECK INPUT",IF(AB61&lt;=30,"3 - DUE ≤ 30 DAYS",IF(AB61&lt;=90,"4 - DUE ≤ 90 DAYS","5 - DUE ≤ 180 DAYS")))))</f>
        <v>5 - DUE ≤ 180 DAYS</v>
      </c>
    </row>
    <row r="62" customFormat="false" ht="20" hidden="false" customHeight="true" outlineLevel="0" collapsed="false">
      <c r="A62" s="79"/>
      <c r="B62" s="80"/>
      <c r="C62" s="81"/>
      <c r="D62" s="82"/>
      <c r="E62" s="83"/>
      <c r="F62" s="84"/>
      <c r="G62" s="80"/>
      <c r="H62" s="82"/>
      <c r="I62" s="84"/>
      <c r="J62" s="84"/>
      <c r="X62" s="78" t="n">
        <f aca="false">'Portfolio Register'!A19</f>
        <v>0</v>
      </c>
      <c r="Y62" s="78" t="n">
        <f aca="false">'Portfolio Register'!B19</f>
        <v>0</v>
      </c>
      <c r="Z62" s="78" t="str">
        <f aca="false">"AFSS"</f>
        <v>AFSS</v>
      </c>
      <c r="AA62" s="85" t="str">
        <f aca="false">IF('Portfolio Register'!J19="","",'Portfolio Register'!J19)</f>
        <v/>
      </c>
      <c r="AB62" s="78" t="str">
        <f aca="false">IF('Portfolio Register'!K19="","",'Portfolio Register'!K19)</f>
        <v/>
      </c>
      <c r="AC62" s="78" t="str">
        <f aca="false">'Portfolio Register'!L19</f>
        <v/>
      </c>
      <c r="AD62" s="78" t="str">
        <f aca="false">IF('Portfolio Register'!V62="","",'Portfolio Register'!V62)</f>
        <v/>
      </c>
      <c r="AE62" s="85" t="str">
        <f aca="false">IF('Portfolio Register'!W62="","",'Portfolio Register'!W62)</f>
        <v/>
      </c>
      <c r="AF62" s="78" t="str">
        <f aca="false">IF('Portfolio Register'!X62="","",'Portfolio Register'!X62)</f>
        <v/>
      </c>
      <c r="AG62" s="78" t="str">
        <f aca="false">IF(X62="","",IF(OR(AC62="EXPIRED",AC62="OVERDUE"),"1 - OVERDUE",IF(OR(AC62="MISSING DATE",AC62="CHECK INPUT"),"2 - MISSING / CHECK INPUT",IF(AB62&lt;=30,"3 - DUE ≤ 30 DAYS",IF(AB62&lt;=90,"4 - DUE ≤ 90 DAYS","5 - DUE ≤ 180 DAYS")))))</f>
        <v>5 - DUE ≤ 180 DAYS</v>
      </c>
    </row>
    <row r="63" customFormat="false" ht="20" hidden="false" customHeight="true" outlineLevel="0" collapsed="false">
      <c r="A63" s="79"/>
      <c r="B63" s="80"/>
      <c r="C63" s="81"/>
      <c r="D63" s="82"/>
      <c r="E63" s="83"/>
      <c r="F63" s="84"/>
      <c r="G63" s="80"/>
      <c r="H63" s="82"/>
      <c r="I63" s="84"/>
      <c r="J63" s="84"/>
      <c r="X63" s="78" t="n">
        <f aca="false">'Portfolio Register'!A19</f>
        <v>0</v>
      </c>
      <c r="Y63" s="78" t="n">
        <f aca="false">'Portfolio Register'!B19</f>
        <v>0</v>
      </c>
      <c r="Z63" s="78" t="str">
        <f aca="false">"Insurance"</f>
        <v>Insurance</v>
      </c>
      <c r="AA63" s="85" t="str">
        <f aca="false">IF('Portfolio Register'!N19="","",'Portfolio Register'!N19)</f>
        <v/>
      </c>
      <c r="AB63" s="78" t="str">
        <f aca="false">IF('Portfolio Register'!O19="","",'Portfolio Register'!O19)</f>
        <v/>
      </c>
      <c r="AC63" s="78" t="str">
        <f aca="false">'Portfolio Register'!P19</f>
        <v/>
      </c>
      <c r="AD63" s="78" t="str">
        <f aca="false">IF('Portfolio Register'!V63="","",'Portfolio Register'!V63)</f>
        <v/>
      </c>
      <c r="AE63" s="85" t="str">
        <f aca="false">IF('Portfolio Register'!W63="","",'Portfolio Register'!W63)</f>
        <v/>
      </c>
      <c r="AF63" s="78" t="str">
        <f aca="false">IF('Portfolio Register'!X63="","",'Portfolio Register'!X63)</f>
        <v/>
      </c>
      <c r="AG63" s="78" t="str">
        <f aca="false">IF(X63="","",IF(OR(AC63="EXPIRED",AC63="OVERDUE"),"1 - OVERDUE",IF(OR(AC63="MISSING DATE",AC63="CHECK INPUT"),"2 - MISSING / CHECK INPUT",IF(AB63&lt;=30,"3 - DUE ≤ 30 DAYS",IF(AB63&lt;=90,"4 - DUE ≤ 90 DAYS","5 - DUE ≤ 180 DAYS")))))</f>
        <v>5 - DUE ≤ 180 DAYS</v>
      </c>
    </row>
    <row r="64" customFormat="false" ht="20" hidden="false" customHeight="true" outlineLevel="0" collapsed="false">
      <c r="A64" s="79"/>
      <c r="B64" s="80"/>
      <c r="C64" s="81"/>
      <c r="D64" s="82"/>
      <c r="E64" s="83"/>
      <c r="F64" s="84"/>
      <c r="G64" s="80"/>
      <c r="H64" s="82"/>
      <c r="I64" s="84"/>
      <c r="J64" s="84"/>
      <c r="X64" s="78" t="n">
        <f aca="false">'Portfolio Register'!A19</f>
        <v>0</v>
      </c>
      <c r="Y64" s="78" t="n">
        <f aca="false">'Portfolio Register'!B19</f>
        <v>0</v>
      </c>
      <c r="Z64" s="78" t="str">
        <f aca="false">"Lift"</f>
        <v>Lift</v>
      </c>
      <c r="AA64" s="85" t="str">
        <f aca="false">IF('Portfolio Register'!R19="","",'Portfolio Register'!R19)</f>
        <v/>
      </c>
      <c r="AB64" s="78" t="str">
        <f aca="false">IF('Portfolio Register'!S19="","",'Portfolio Register'!S19)</f>
        <v/>
      </c>
      <c r="AC64" s="78" t="str">
        <f aca="false">'Portfolio Register'!T19</f>
        <v/>
      </c>
      <c r="AD64" s="78" t="str">
        <f aca="false">IF('Portfolio Register'!V64="","",'Portfolio Register'!V64)</f>
        <v/>
      </c>
      <c r="AE64" s="85" t="str">
        <f aca="false">IF('Portfolio Register'!W64="","",'Portfolio Register'!W64)</f>
        <v/>
      </c>
      <c r="AF64" s="78" t="str">
        <f aca="false">IF('Portfolio Register'!X64="","",'Portfolio Register'!X64)</f>
        <v/>
      </c>
      <c r="AG64" s="78" t="str">
        <f aca="false">IF(X64="","",IF(OR(AC64="EXPIRED",AC64="OVERDUE"),"1 - OVERDUE",IF(OR(AC64="MISSING DATE",AC64="CHECK INPUT"),"2 - MISSING / CHECK INPUT",IF(AB64&lt;=30,"3 - DUE ≤ 30 DAYS",IF(AB64&lt;=90,"4 - DUE ≤ 90 DAYS","5 - DUE ≤ 180 DAYS")))))</f>
        <v>5 - DUE ≤ 180 DAYS</v>
      </c>
    </row>
    <row r="65" customFormat="false" ht="20" hidden="false" customHeight="true" outlineLevel="0" collapsed="false">
      <c r="A65" s="79"/>
      <c r="B65" s="80"/>
      <c r="C65" s="81"/>
      <c r="D65" s="82"/>
      <c r="E65" s="83"/>
      <c r="F65" s="84"/>
      <c r="G65" s="80"/>
      <c r="H65" s="82"/>
      <c r="I65" s="84"/>
      <c r="J65" s="84"/>
      <c r="X65" s="78" t="n">
        <f aca="false">'Portfolio Register'!A20</f>
        <v>0</v>
      </c>
      <c r="Y65" s="78" t="n">
        <f aca="false">'Portfolio Register'!B20</f>
        <v>0</v>
      </c>
      <c r="Z65" s="78" t="str">
        <f aca="false">"SMAA"</f>
        <v>SMAA</v>
      </c>
      <c r="AA65" s="85" t="str">
        <f aca="false">IF('Portfolio Register'!F20="","",'Portfolio Register'!F20)</f>
        <v/>
      </c>
      <c r="AB65" s="78" t="str">
        <f aca="false">IF('Portfolio Register'!G20="","",'Portfolio Register'!G20)</f>
        <v/>
      </c>
      <c r="AC65" s="78" t="str">
        <f aca="false">'Portfolio Register'!H20</f>
        <v/>
      </c>
      <c r="AD65" s="78" t="str">
        <f aca="false">IF('Portfolio Register'!V65="","",'Portfolio Register'!V65)</f>
        <v/>
      </c>
      <c r="AE65" s="85" t="str">
        <f aca="false">IF('Portfolio Register'!W65="","",'Portfolio Register'!W65)</f>
        <v/>
      </c>
      <c r="AF65" s="78" t="str">
        <f aca="false">IF('Portfolio Register'!X65="","",'Portfolio Register'!X65)</f>
        <v/>
      </c>
      <c r="AG65" s="78" t="str">
        <f aca="false">IF(X65="","",IF(OR(AC65="EXPIRED",AC65="OVERDUE"),"1 - OVERDUE",IF(OR(AC65="MISSING DATE",AC65="CHECK INPUT"),"2 - MISSING / CHECK INPUT",IF(AB65&lt;=30,"3 - DUE ≤ 30 DAYS",IF(AB65&lt;=90,"4 - DUE ≤ 90 DAYS","5 - DUE ≤ 180 DAYS")))))</f>
        <v>5 - DUE ≤ 180 DAYS</v>
      </c>
    </row>
    <row r="66" customFormat="false" ht="20" hidden="false" customHeight="true" outlineLevel="0" collapsed="false">
      <c r="A66" s="79"/>
      <c r="B66" s="80"/>
      <c r="C66" s="81"/>
      <c r="D66" s="82"/>
      <c r="E66" s="83"/>
      <c r="F66" s="84"/>
      <c r="G66" s="80"/>
      <c r="H66" s="82"/>
      <c r="I66" s="84"/>
      <c r="J66" s="84"/>
      <c r="X66" s="78" t="n">
        <f aca="false">'Portfolio Register'!A20</f>
        <v>0</v>
      </c>
      <c r="Y66" s="78" t="n">
        <f aca="false">'Portfolio Register'!B20</f>
        <v>0</v>
      </c>
      <c r="Z66" s="78" t="str">
        <f aca="false">"AFSS"</f>
        <v>AFSS</v>
      </c>
      <c r="AA66" s="85" t="str">
        <f aca="false">IF('Portfolio Register'!J20="","",'Portfolio Register'!J20)</f>
        <v/>
      </c>
      <c r="AB66" s="78" t="str">
        <f aca="false">IF('Portfolio Register'!K20="","",'Portfolio Register'!K20)</f>
        <v/>
      </c>
      <c r="AC66" s="78" t="str">
        <f aca="false">'Portfolio Register'!L20</f>
        <v/>
      </c>
      <c r="AD66" s="78" t="str">
        <f aca="false">IF('Portfolio Register'!V66="","",'Portfolio Register'!V66)</f>
        <v/>
      </c>
      <c r="AE66" s="85" t="str">
        <f aca="false">IF('Portfolio Register'!W66="","",'Portfolio Register'!W66)</f>
        <v/>
      </c>
      <c r="AF66" s="78" t="str">
        <f aca="false">IF('Portfolio Register'!X66="","",'Portfolio Register'!X66)</f>
        <v/>
      </c>
      <c r="AG66" s="78" t="str">
        <f aca="false">IF(X66="","",IF(OR(AC66="EXPIRED",AC66="OVERDUE"),"1 - OVERDUE",IF(OR(AC66="MISSING DATE",AC66="CHECK INPUT"),"2 - MISSING / CHECK INPUT",IF(AB66&lt;=30,"3 - DUE ≤ 30 DAYS",IF(AB66&lt;=90,"4 - DUE ≤ 90 DAYS","5 - DUE ≤ 180 DAYS")))))</f>
        <v>5 - DUE ≤ 180 DAYS</v>
      </c>
    </row>
    <row r="67" customFormat="false" ht="20" hidden="false" customHeight="true" outlineLevel="0" collapsed="false">
      <c r="A67" s="79"/>
      <c r="B67" s="80"/>
      <c r="C67" s="81"/>
      <c r="D67" s="82"/>
      <c r="E67" s="83"/>
      <c r="F67" s="84"/>
      <c r="G67" s="80"/>
      <c r="H67" s="82"/>
      <c r="I67" s="84"/>
      <c r="J67" s="84"/>
      <c r="X67" s="78" t="n">
        <f aca="false">'Portfolio Register'!A20</f>
        <v>0</v>
      </c>
      <c r="Y67" s="78" t="n">
        <f aca="false">'Portfolio Register'!B20</f>
        <v>0</v>
      </c>
      <c r="Z67" s="78" t="str">
        <f aca="false">"Insurance"</f>
        <v>Insurance</v>
      </c>
      <c r="AA67" s="85" t="str">
        <f aca="false">IF('Portfolio Register'!N20="","",'Portfolio Register'!N20)</f>
        <v/>
      </c>
      <c r="AB67" s="78" t="str">
        <f aca="false">IF('Portfolio Register'!O20="","",'Portfolio Register'!O20)</f>
        <v/>
      </c>
      <c r="AC67" s="78" t="str">
        <f aca="false">'Portfolio Register'!P20</f>
        <v/>
      </c>
      <c r="AD67" s="78" t="str">
        <f aca="false">IF('Portfolio Register'!V67="","",'Portfolio Register'!V67)</f>
        <v/>
      </c>
      <c r="AE67" s="85" t="str">
        <f aca="false">IF('Portfolio Register'!W67="","",'Portfolio Register'!W67)</f>
        <v/>
      </c>
      <c r="AF67" s="78" t="str">
        <f aca="false">IF('Portfolio Register'!X67="","",'Portfolio Register'!X67)</f>
        <v/>
      </c>
      <c r="AG67" s="78" t="str">
        <f aca="false">IF(X67="","",IF(OR(AC67="EXPIRED",AC67="OVERDUE"),"1 - OVERDUE",IF(OR(AC67="MISSING DATE",AC67="CHECK INPUT"),"2 - MISSING / CHECK INPUT",IF(AB67&lt;=30,"3 - DUE ≤ 30 DAYS",IF(AB67&lt;=90,"4 - DUE ≤ 90 DAYS","5 - DUE ≤ 180 DAYS")))))</f>
        <v>5 - DUE ≤ 180 DAYS</v>
      </c>
    </row>
    <row r="68" customFormat="false" ht="20" hidden="false" customHeight="true" outlineLevel="0" collapsed="false">
      <c r="A68" s="79"/>
      <c r="B68" s="80"/>
      <c r="C68" s="81"/>
      <c r="D68" s="82"/>
      <c r="E68" s="83"/>
      <c r="F68" s="84"/>
      <c r="G68" s="80"/>
      <c r="H68" s="82"/>
      <c r="I68" s="84"/>
      <c r="J68" s="84"/>
      <c r="X68" s="78" t="n">
        <f aca="false">'Portfolio Register'!A20</f>
        <v>0</v>
      </c>
      <c r="Y68" s="78" t="n">
        <f aca="false">'Portfolio Register'!B20</f>
        <v>0</v>
      </c>
      <c r="Z68" s="78" t="str">
        <f aca="false">"Lift"</f>
        <v>Lift</v>
      </c>
      <c r="AA68" s="85" t="str">
        <f aca="false">IF('Portfolio Register'!R20="","",'Portfolio Register'!R20)</f>
        <v/>
      </c>
      <c r="AB68" s="78" t="str">
        <f aca="false">IF('Portfolio Register'!S20="","",'Portfolio Register'!S20)</f>
        <v/>
      </c>
      <c r="AC68" s="78" t="str">
        <f aca="false">'Portfolio Register'!T20</f>
        <v/>
      </c>
      <c r="AD68" s="78" t="str">
        <f aca="false">IF('Portfolio Register'!V68="","",'Portfolio Register'!V68)</f>
        <v/>
      </c>
      <c r="AE68" s="85" t="str">
        <f aca="false">IF('Portfolio Register'!W68="","",'Portfolio Register'!W68)</f>
        <v/>
      </c>
      <c r="AF68" s="78" t="str">
        <f aca="false">IF('Portfolio Register'!X68="","",'Portfolio Register'!X68)</f>
        <v/>
      </c>
      <c r="AG68" s="78" t="str">
        <f aca="false">IF(X68="","",IF(OR(AC68="EXPIRED",AC68="OVERDUE"),"1 - OVERDUE",IF(OR(AC68="MISSING DATE",AC68="CHECK INPUT"),"2 - MISSING / CHECK INPUT",IF(AB68&lt;=30,"3 - DUE ≤ 30 DAYS",IF(AB68&lt;=90,"4 - DUE ≤ 90 DAYS","5 - DUE ≤ 180 DAYS")))))</f>
        <v>5 - DUE ≤ 180 DAYS</v>
      </c>
    </row>
    <row r="69" customFormat="false" ht="20" hidden="false" customHeight="true" outlineLevel="0" collapsed="false">
      <c r="A69" s="79"/>
      <c r="B69" s="80"/>
      <c r="C69" s="81"/>
      <c r="D69" s="82"/>
      <c r="E69" s="83"/>
      <c r="F69" s="84"/>
      <c r="G69" s="80"/>
      <c r="H69" s="82"/>
      <c r="I69" s="84"/>
      <c r="J69" s="84"/>
      <c r="X69" s="78" t="n">
        <f aca="false">'Portfolio Register'!A21</f>
        <v>0</v>
      </c>
      <c r="Y69" s="78" t="n">
        <f aca="false">'Portfolio Register'!B21</f>
        <v>0</v>
      </c>
      <c r="Z69" s="78" t="str">
        <f aca="false">"SMAA"</f>
        <v>SMAA</v>
      </c>
      <c r="AA69" s="85" t="str">
        <f aca="false">IF('Portfolio Register'!F21="","",'Portfolio Register'!F21)</f>
        <v/>
      </c>
      <c r="AB69" s="78" t="str">
        <f aca="false">IF('Portfolio Register'!G21="","",'Portfolio Register'!G21)</f>
        <v/>
      </c>
      <c r="AC69" s="78" t="str">
        <f aca="false">'Portfolio Register'!H21</f>
        <v/>
      </c>
      <c r="AD69" s="78" t="str">
        <f aca="false">IF('Portfolio Register'!V69="","",'Portfolio Register'!V69)</f>
        <v/>
      </c>
      <c r="AE69" s="85" t="str">
        <f aca="false">IF('Portfolio Register'!W69="","",'Portfolio Register'!W69)</f>
        <v/>
      </c>
      <c r="AF69" s="78" t="str">
        <f aca="false">IF('Portfolio Register'!X69="","",'Portfolio Register'!X69)</f>
        <v/>
      </c>
      <c r="AG69" s="78" t="str">
        <f aca="false">IF(X69="","",IF(OR(AC69="EXPIRED",AC69="OVERDUE"),"1 - OVERDUE",IF(OR(AC69="MISSING DATE",AC69="CHECK INPUT"),"2 - MISSING / CHECK INPUT",IF(AB69&lt;=30,"3 - DUE ≤ 30 DAYS",IF(AB69&lt;=90,"4 - DUE ≤ 90 DAYS","5 - DUE ≤ 180 DAYS")))))</f>
        <v>5 - DUE ≤ 180 DAYS</v>
      </c>
    </row>
    <row r="70" customFormat="false" ht="20" hidden="false" customHeight="true" outlineLevel="0" collapsed="false">
      <c r="A70" s="79"/>
      <c r="B70" s="80"/>
      <c r="C70" s="81"/>
      <c r="D70" s="82"/>
      <c r="E70" s="83"/>
      <c r="F70" s="84"/>
      <c r="G70" s="80"/>
      <c r="H70" s="82"/>
      <c r="I70" s="84"/>
      <c r="J70" s="84"/>
      <c r="X70" s="78" t="n">
        <f aca="false">'Portfolio Register'!A21</f>
        <v>0</v>
      </c>
      <c r="Y70" s="78" t="n">
        <f aca="false">'Portfolio Register'!B21</f>
        <v>0</v>
      </c>
      <c r="Z70" s="78" t="str">
        <f aca="false">"AFSS"</f>
        <v>AFSS</v>
      </c>
      <c r="AA70" s="85" t="str">
        <f aca="false">IF('Portfolio Register'!J21="","",'Portfolio Register'!J21)</f>
        <v/>
      </c>
      <c r="AB70" s="78" t="str">
        <f aca="false">IF('Portfolio Register'!K21="","",'Portfolio Register'!K21)</f>
        <v/>
      </c>
      <c r="AC70" s="78" t="str">
        <f aca="false">'Portfolio Register'!L21</f>
        <v/>
      </c>
      <c r="AD70" s="78" t="str">
        <f aca="false">IF('Portfolio Register'!V70="","",'Portfolio Register'!V70)</f>
        <v/>
      </c>
      <c r="AE70" s="85" t="str">
        <f aca="false">IF('Portfolio Register'!W70="","",'Portfolio Register'!W70)</f>
        <v/>
      </c>
      <c r="AF70" s="78" t="str">
        <f aca="false">IF('Portfolio Register'!X70="","",'Portfolio Register'!X70)</f>
        <v/>
      </c>
      <c r="AG70" s="78" t="str">
        <f aca="false">IF(X70="","",IF(OR(AC70="EXPIRED",AC70="OVERDUE"),"1 - OVERDUE",IF(OR(AC70="MISSING DATE",AC70="CHECK INPUT"),"2 - MISSING / CHECK INPUT",IF(AB70&lt;=30,"3 - DUE ≤ 30 DAYS",IF(AB70&lt;=90,"4 - DUE ≤ 90 DAYS","5 - DUE ≤ 180 DAYS")))))</f>
        <v>5 - DUE ≤ 180 DAYS</v>
      </c>
    </row>
    <row r="71" customFormat="false" ht="20" hidden="false" customHeight="true" outlineLevel="0" collapsed="false">
      <c r="A71" s="79"/>
      <c r="B71" s="80"/>
      <c r="C71" s="81"/>
      <c r="D71" s="82"/>
      <c r="E71" s="83"/>
      <c r="F71" s="84"/>
      <c r="G71" s="80"/>
      <c r="H71" s="82"/>
      <c r="I71" s="84"/>
      <c r="J71" s="84"/>
      <c r="X71" s="78" t="n">
        <f aca="false">'Portfolio Register'!A21</f>
        <v>0</v>
      </c>
      <c r="Y71" s="78" t="n">
        <f aca="false">'Portfolio Register'!B21</f>
        <v>0</v>
      </c>
      <c r="Z71" s="78" t="str">
        <f aca="false">"Insurance"</f>
        <v>Insurance</v>
      </c>
      <c r="AA71" s="85" t="str">
        <f aca="false">IF('Portfolio Register'!N21="","",'Portfolio Register'!N21)</f>
        <v/>
      </c>
      <c r="AB71" s="78" t="str">
        <f aca="false">IF('Portfolio Register'!O21="","",'Portfolio Register'!O21)</f>
        <v/>
      </c>
      <c r="AC71" s="78" t="str">
        <f aca="false">'Portfolio Register'!P21</f>
        <v/>
      </c>
      <c r="AD71" s="78" t="str">
        <f aca="false">IF('Portfolio Register'!V71="","",'Portfolio Register'!V71)</f>
        <v/>
      </c>
      <c r="AE71" s="85" t="str">
        <f aca="false">IF('Portfolio Register'!W71="","",'Portfolio Register'!W71)</f>
        <v/>
      </c>
      <c r="AF71" s="78" t="str">
        <f aca="false">IF('Portfolio Register'!X71="","",'Portfolio Register'!X71)</f>
        <v/>
      </c>
      <c r="AG71" s="78" t="str">
        <f aca="false">IF(X71="","",IF(OR(AC71="EXPIRED",AC71="OVERDUE"),"1 - OVERDUE",IF(OR(AC71="MISSING DATE",AC71="CHECK INPUT"),"2 - MISSING / CHECK INPUT",IF(AB71&lt;=30,"3 - DUE ≤ 30 DAYS",IF(AB71&lt;=90,"4 - DUE ≤ 90 DAYS","5 - DUE ≤ 180 DAYS")))))</f>
        <v>5 - DUE ≤ 180 DAYS</v>
      </c>
    </row>
    <row r="72" customFormat="false" ht="20" hidden="false" customHeight="true" outlineLevel="0" collapsed="false">
      <c r="A72" s="79"/>
      <c r="B72" s="80"/>
      <c r="C72" s="81"/>
      <c r="D72" s="82"/>
      <c r="E72" s="83"/>
      <c r="F72" s="84"/>
      <c r="G72" s="80"/>
      <c r="H72" s="82"/>
      <c r="I72" s="84"/>
      <c r="J72" s="84"/>
      <c r="X72" s="78" t="n">
        <f aca="false">'Portfolio Register'!A21</f>
        <v>0</v>
      </c>
      <c r="Y72" s="78" t="n">
        <f aca="false">'Portfolio Register'!B21</f>
        <v>0</v>
      </c>
      <c r="Z72" s="78" t="str">
        <f aca="false">"Lift"</f>
        <v>Lift</v>
      </c>
      <c r="AA72" s="85" t="str">
        <f aca="false">IF('Portfolio Register'!R21="","",'Portfolio Register'!R21)</f>
        <v/>
      </c>
      <c r="AB72" s="78" t="str">
        <f aca="false">IF('Portfolio Register'!S21="","",'Portfolio Register'!S21)</f>
        <v/>
      </c>
      <c r="AC72" s="78" t="str">
        <f aca="false">'Portfolio Register'!T21</f>
        <v/>
      </c>
      <c r="AD72" s="78" t="str">
        <f aca="false">IF('Portfolio Register'!V72="","",'Portfolio Register'!V72)</f>
        <v/>
      </c>
      <c r="AE72" s="85" t="str">
        <f aca="false">IF('Portfolio Register'!W72="","",'Portfolio Register'!W72)</f>
        <v/>
      </c>
      <c r="AF72" s="78" t="str">
        <f aca="false">IF('Portfolio Register'!X72="","",'Portfolio Register'!X72)</f>
        <v/>
      </c>
      <c r="AG72" s="78" t="str">
        <f aca="false">IF(X72="","",IF(OR(AC72="EXPIRED",AC72="OVERDUE"),"1 - OVERDUE",IF(OR(AC72="MISSING DATE",AC72="CHECK INPUT"),"2 - MISSING / CHECK INPUT",IF(AB72&lt;=30,"3 - DUE ≤ 30 DAYS",IF(AB72&lt;=90,"4 - DUE ≤ 90 DAYS","5 - DUE ≤ 180 DAYS")))))</f>
        <v>5 - DUE ≤ 180 DAYS</v>
      </c>
    </row>
    <row r="73" customFormat="false" ht="20" hidden="false" customHeight="true" outlineLevel="0" collapsed="false">
      <c r="A73" s="79"/>
      <c r="B73" s="80"/>
      <c r="C73" s="81"/>
      <c r="D73" s="82"/>
      <c r="E73" s="83"/>
      <c r="F73" s="84"/>
      <c r="G73" s="80"/>
      <c r="H73" s="82"/>
      <c r="I73" s="84"/>
      <c r="J73" s="84"/>
      <c r="X73" s="78" t="n">
        <f aca="false">'Portfolio Register'!A22</f>
        <v>0</v>
      </c>
      <c r="Y73" s="78" t="n">
        <f aca="false">'Portfolio Register'!B22</f>
        <v>0</v>
      </c>
      <c r="Z73" s="78" t="str">
        <f aca="false">"SMAA"</f>
        <v>SMAA</v>
      </c>
      <c r="AA73" s="85" t="str">
        <f aca="false">IF('Portfolio Register'!F22="","",'Portfolio Register'!F22)</f>
        <v/>
      </c>
      <c r="AB73" s="78" t="str">
        <f aca="false">IF('Portfolio Register'!G22="","",'Portfolio Register'!G22)</f>
        <v/>
      </c>
      <c r="AC73" s="78" t="str">
        <f aca="false">'Portfolio Register'!H22</f>
        <v/>
      </c>
      <c r="AD73" s="78" t="str">
        <f aca="false">IF('Portfolio Register'!V73="","",'Portfolio Register'!V73)</f>
        <v/>
      </c>
      <c r="AE73" s="85" t="str">
        <f aca="false">IF('Portfolio Register'!W73="","",'Portfolio Register'!W73)</f>
        <v/>
      </c>
      <c r="AF73" s="78" t="str">
        <f aca="false">IF('Portfolio Register'!X73="","",'Portfolio Register'!X73)</f>
        <v/>
      </c>
      <c r="AG73" s="78" t="str">
        <f aca="false">IF(X73="","",IF(OR(AC73="EXPIRED",AC73="OVERDUE"),"1 - OVERDUE",IF(OR(AC73="MISSING DATE",AC73="CHECK INPUT"),"2 - MISSING / CHECK INPUT",IF(AB73&lt;=30,"3 - DUE ≤ 30 DAYS",IF(AB73&lt;=90,"4 - DUE ≤ 90 DAYS","5 - DUE ≤ 180 DAYS")))))</f>
        <v>5 - DUE ≤ 180 DAYS</v>
      </c>
    </row>
    <row r="74" customFormat="false" ht="20" hidden="false" customHeight="true" outlineLevel="0" collapsed="false">
      <c r="A74" s="79"/>
      <c r="B74" s="80"/>
      <c r="C74" s="81"/>
      <c r="D74" s="82"/>
      <c r="E74" s="83"/>
      <c r="F74" s="84"/>
      <c r="G74" s="80"/>
      <c r="H74" s="82"/>
      <c r="I74" s="84"/>
      <c r="J74" s="84"/>
      <c r="X74" s="78" t="n">
        <f aca="false">'Portfolio Register'!A22</f>
        <v>0</v>
      </c>
      <c r="Y74" s="78" t="n">
        <f aca="false">'Portfolio Register'!B22</f>
        <v>0</v>
      </c>
      <c r="Z74" s="78" t="str">
        <f aca="false">"AFSS"</f>
        <v>AFSS</v>
      </c>
      <c r="AA74" s="85" t="str">
        <f aca="false">IF('Portfolio Register'!J22="","",'Portfolio Register'!J22)</f>
        <v/>
      </c>
      <c r="AB74" s="78" t="str">
        <f aca="false">IF('Portfolio Register'!K22="","",'Portfolio Register'!K22)</f>
        <v/>
      </c>
      <c r="AC74" s="78" t="str">
        <f aca="false">'Portfolio Register'!L22</f>
        <v/>
      </c>
      <c r="AD74" s="78" t="str">
        <f aca="false">IF('Portfolio Register'!V74="","",'Portfolio Register'!V74)</f>
        <v/>
      </c>
      <c r="AE74" s="85" t="str">
        <f aca="false">IF('Portfolio Register'!W74="","",'Portfolio Register'!W74)</f>
        <v/>
      </c>
      <c r="AF74" s="78" t="str">
        <f aca="false">IF('Portfolio Register'!X74="","",'Portfolio Register'!X74)</f>
        <v/>
      </c>
      <c r="AG74" s="78" t="str">
        <f aca="false">IF(X74="","",IF(OR(AC74="EXPIRED",AC74="OVERDUE"),"1 - OVERDUE",IF(OR(AC74="MISSING DATE",AC74="CHECK INPUT"),"2 - MISSING / CHECK INPUT",IF(AB74&lt;=30,"3 - DUE ≤ 30 DAYS",IF(AB74&lt;=90,"4 - DUE ≤ 90 DAYS","5 - DUE ≤ 180 DAYS")))))</f>
        <v>5 - DUE ≤ 180 DAYS</v>
      </c>
    </row>
    <row r="75" customFormat="false" ht="20" hidden="false" customHeight="true" outlineLevel="0" collapsed="false">
      <c r="A75" s="79"/>
      <c r="B75" s="80"/>
      <c r="C75" s="81"/>
      <c r="D75" s="82"/>
      <c r="E75" s="83"/>
      <c r="F75" s="84"/>
      <c r="G75" s="80"/>
      <c r="H75" s="82"/>
      <c r="I75" s="84"/>
      <c r="J75" s="84"/>
      <c r="X75" s="78" t="n">
        <f aca="false">'Portfolio Register'!A22</f>
        <v>0</v>
      </c>
      <c r="Y75" s="78" t="n">
        <f aca="false">'Portfolio Register'!B22</f>
        <v>0</v>
      </c>
      <c r="Z75" s="78" t="str">
        <f aca="false">"Insurance"</f>
        <v>Insurance</v>
      </c>
      <c r="AA75" s="85" t="str">
        <f aca="false">IF('Portfolio Register'!N22="","",'Portfolio Register'!N22)</f>
        <v/>
      </c>
      <c r="AB75" s="78" t="str">
        <f aca="false">IF('Portfolio Register'!O22="","",'Portfolio Register'!O22)</f>
        <v/>
      </c>
      <c r="AC75" s="78" t="str">
        <f aca="false">'Portfolio Register'!P22</f>
        <v/>
      </c>
      <c r="AD75" s="78" t="str">
        <f aca="false">IF('Portfolio Register'!V75="","",'Portfolio Register'!V75)</f>
        <v/>
      </c>
      <c r="AE75" s="85" t="str">
        <f aca="false">IF('Portfolio Register'!W75="","",'Portfolio Register'!W75)</f>
        <v/>
      </c>
      <c r="AF75" s="78" t="str">
        <f aca="false">IF('Portfolio Register'!X75="","",'Portfolio Register'!X75)</f>
        <v/>
      </c>
      <c r="AG75" s="78" t="str">
        <f aca="false">IF(X75="","",IF(OR(AC75="EXPIRED",AC75="OVERDUE"),"1 - OVERDUE",IF(OR(AC75="MISSING DATE",AC75="CHECK INPUT"),"2 - MISSING / CHECK INPUT",IF(AB75&lt;=30,"3 - DUE ≤ 30 DAYS",IF(AB75&lt;=90,"4 - DUE ≤ 90 DAYS","5 - DUE ≤ 180 DAYS")))))</f>
        <v>5 - DUE ≤ 180 DAYS</v>
      </c>
    </row>
    <row r="76" customFormat="false" ht="20" hidden="false" customHeight="true" outlineLevel="0" collapsed="false">
      <c r="A76" s="79"/>
      <c r="B76" s="80"/>
      <c r="C76" s="81"/>
      <c r="D76" s="82"/>
      <c r="E76" s="83"/>
      <c r="F76" s="84"/>
      <c r="G76" s="80"/>
      <c r="H76" s="82"/>
      <c r="I76" s="84"/>
      <c r="J76" s="84"/>
      <c r="X76" s="78" t="n">
        <f aca="false">'Portfolio Register'!A22</f>
        <v>0</v>
      </c>
      <c r="Y76" s="78" t="n">
        <f aca="false">'Portfolio Register'!B22</f>
        <v>0</v>
      </c>
      <c r="Z76" s="78" t="str">
        <f aca="false">"Lift"</f>
        <v>Lift</v>
      </c>
      <c r="AA76" s="85" t="str">
        <f aca="false">IF('Portfolio Register'!R22="","",'Portfolio Register'!R22)</f>
        <v/>
      </c>
      <c r="AB76" s="78" t="str">
        <f aca="false">IF('Portfolio Register'!S22="","",'Portfolio Register'!S22)</f>
        <v/>
      </c>
      <c r="AC76" s="78" t="str">
        <f aca="false">'Portfolio Register'!T22</f>
        <v/>
      </c>
      <c r="AD76" s="78" t="str">
        <f aca="false">IF('Portfolio Register'!V76="","",'Portfolio Register'!V76)</f>
        <v/>
      </c>
      <c r="AE76" s="85" t="str">
        <f aca="false">IF('Portfolio Register'!W76="","",'Portfolio Register'!W76)</f>
        <v/>
      </c>
      <c r="AF76" s="78" t="str">
        <f aca="false">IF('Portfolio Register'!X76="","",'Portfolio Register'!X76)</f>
        <v/>
      </c>
      <c r="AG76" s="78" t="str">
        <f aca="false">IF(X76="","",IF(OR(AC76="EXPIRED",AC76="OVERDUE"),"1 - OVERDUE",IF(OR(AC76="MISSING DATE",AC76="CHECK INPUT"),"2 - MISSING / CHECK INPUT",IF(AB76&lt;=30,"3 - DUE ≤ 30 DAYS",IF(AB76&lt;=90,"4 - DUE ≤ 90 DAYS","5 - DUE ≤ 180 DAYS")))))</f>
        <v>5 - DUE ≤ 180 DAYS</v>
      </c>
    </row>
    <row r="77" customFormat="false" ht="20" hidden="false" customHeight="true" outlineLevel="0" collapsed="false">
      <c r="A77" s="79"/>
      <c r="B77" s="80"/>
      <c r="C77" s="81"/>
      <c r="D77" s="82"/>
      <c r="E77" s="83"/>
      <c r="F77" s="84"/>
      <c r="G77" s="80"/>
      <c r="H77" s="82"/>
      <c r="I77" s="84"/>
      <c r="J77" s="84"/>
      <c r="X77" s="78" t="n">
        <f aca="false">'Portfolio Register'!A23</f>
        <v>0</v>
      </c>
      <c r="Y77" s="78" t="n">
        <f aca="false">'Portfolio Register'!B23</f>
        <v>0</v>
      </c>
      <c r="Z77" s="78" t="str">
        <f aca="false">"SMAA"</f>
        <v>SMAA</v>
      </c>
      <c r="AA77" s="85" t="str">
        <f aca="false">IF('Portfolio Register'!F23="","",'Portfolio Register'!F23)</f>
        <v/>
      </c>
      <c r="AB77" s="78" t="str">
        <f aca="false">IF('Portfolio Register'!G23="","",'Portfolio Register'!G23)</f>
        <v/>
      </c>
      <c r="AC77" s="78" t="str">
        <f aca="false">'Portfolio Register'!H23</f>
        <v/>
      </c>
      <c r="AD77" s="78" t="str">
        <f aca="false">IF('Portfolio Register'!V77="","",'Portfolio Register'!V77)</f>
        <v/>
      </c>
      <c r="AE77" s="85" t="str">
        <f aca="false">IF('Portfolio Register'!W77="","",'Portfolio Register'!W77)</f>
        <v/>
      </c>
      <c r="AF77" s="78" t="str">
        <f aca="false">IF('Portfolio Register'!X77="","",'Portfolio Register'!X77)</f>
        <v/>
      </c>
      <c r="AG77" s="78" t="str">
        <f aca="false">IF(X77="","",IF(OR(AC77="EXPIRED",AC77="OVERDUE"),"1 - OVERDUE",IF(OR(AC77="MISSING DATE",AC77="CHECK INPUT"),"2 - MISSING / CHECK INPUT",IF(AB77&lt;=30,"3 - DUE ≤ 30 DAYS",IF(AB77&lt;=90,"4 - DUE ≤ 90 DAYS","5 - DUE ≤ 180 DAYS")))))</f>
        <v>5 - DUE ≤ 180 DAYS</v>
      </c>
    </row>
    <row r="78" customFormat="false" ht="20" hidden="false" customHeight="true" outlineLevel="0" collapsed="false">
      <c r="A78" s="79"/>
      <c r="B78" s="80"/>
      <c r="C78" s="81"/>
      <c r="D78" s="82"/>
      <c r="E78" s="83"/>
      <c r="F78" s="84"/>
      <c r="G78" s="80"/>
      <c r="H78" s="82"/>
      <c r="I78" s="84"/>
      <c r="J78" s="84"/>
      <c r="X78" s="78" t="n">
        <f aca="false">'Portfolio Register'!A23</f>
        <v>0</v>
      </c>
      <c r="Y78" s="78" t="n">
        <f aca="false">'Portfolio Register'!B23</f>
        <v>0</v>
      </c>
      <c r="Z78" s="78" t="str">
        <f aca="false">"AFSS"</f>
        <v>AFSS</v>
      </c>
      <c r="AA78" s="85" t="str">
        <f aca="false">IF('Portfolio Register'!J23="","",'Portfolio Register'!J23)</f>
        <v/>
      </c>
      <c r="AB78" s="78" t="str">
        <f aca="false">IF('Portfolio Register'!K23="","",'Portfolio Register'!K23)</f>
        <v/>
      </c>
      <c r="AC78" s="78" t="str">
        <f aca="false">'Portfolio Register'!L23</f>
        <v/>
      </c>
      <c r="AD78" s="78" t="str">
        <f aca="false">IF('Portfolio Register'!V78="","",'Portfolio Register'!V78)</f>
        <v/>
      </c>
      <c r="AE78" s="85" t="str">
        <f aca="false">IF('Portfolio Register'!W78="","",'Portfolio Register'!W78)</f>
        <v/>
      </c>
      <c r="AF78" s="78" t="str">
        <f aca="false">IF('Portfolio Register'!X78="","",'Portfolio Register'!X78)</f>
        <v/>
      </c>
      <c r="AG78" s="78" t="str">
        <f aca="false">IF(X78="","",IF(OR(AC78="EXPIRED",AC78="OVERDUE"),"1 - OVERDUE",IF(OR(AC78="MISSING DATE",AC78="CHECK INPUT"),"2 - MISSING / CHECK INPUT",IF(AB78&lt;=30,"3 - DUE ≤ 30 DAYS",IF(AB78&lt;=90,"4 - DUE ≤ 90 DAYS","5 - DUE ≤ 180 DAYS")))))</f>
        <v>5 - DUE ≤ 180 DAYS</v>
      </c>
    </row>
    <row r="79" customFormat="false" ht="20" hidden="false" customHeight="true" outlineLevel="0" collapsed="false">
      <c r="A79" s="79"/>
      <c r="B79" s="80"/>
      <c r="C79" s="81"/>
      <c r="D79" s="82"/>
      <c r="E79" s="83"/>
      <c r="F79" s="84"/>
      <c r="G79" s="80"/>
      <c r="H79" s="82"/>
      <c r="I79" s="84"/>
      <c r="J79" s="84"/>
      <c r="X79" s="78" t="n">
        <f aca="false">'Portfolio Register'!A23</f>
        <v>0</v>
      </c>
      <c r="Y79" s="78" t="n">
        <f aca="false">'Portfolio Register'!B23</f>
        <v>0</v>
      </c>
      <c r="Z79" s="78" t="str">
        <f aca="false">"Insurance"</f>
        <v>Insurance</v>
      </c>
      <c r="AA79" s="85" t="str">
        <f aca="false">IF('Portfolio Register'!N23="","",'Portfolio Register'!N23)</f>
        <v/>
      </c>
      <c r="AB79" s="78" t="str">
        <f aca="false">IF('Portfolio Register'!O23="","",'Portfolio Register'!O23)</f>
        <v/>
      </c>
      <c r="AC79" s="78" t="str">
        <f aca="false">'Portfolio Register'!P23</f>
        <v/>
      </c>
      <c r="AD79" s="78" t="str">
        <f aca="false">IF('Portfolio Register'!V79="","",'Portfolio Register'!V79)</f>
        <v/>
      </c>
      <c r="AE79" s="85" t="str">
        <f aca="false">IF('Portfolio Register'!W79="","",'Portfolio Register'!W79)</f>
        <v/>
      </c>
      <c r="AF79" s="78" t="str">
        <f aca="false">IF('Portfolio Register'!X79="","",'Portfolio Register'!X79)</f>
        <v/>
      </c>
      <c r="AG79" s="78" t="str">
        <f aca="false">IF(X79="","",IF(OR(AC79="EXPIRED",AC79="OVERDUE"),"1 - OVERDUE",IF(OR(AC79="MISSING DATE",AC79="CHECK INPUT"),"2 - MISSING / CHECK INPUT",IF(AB79&lt;=30,"3 - DUE ≤ 30 DAYS",IF(AB79&lt;=90,"4 - DUE ≤ 90 DAYS","5 - DUE ≤ 180 DAYS")))))</f>
        <v>5 - DUE ≤ 180 DAYS</v>
      </c>
    </row>
    <row r="80" customFormat="false" ht="20" hidden="false" customHeight="true" outlineLevel="0" collapsed="false">
      <c r="A80" s="79"/>
      <c r="B80" s="80"/>
      <c r="C80" s="81"/>
      <c r="D80" s="82"/>
      <c r="E80" s="83"/>
      <c r="F80" s="84"/>
      <c r="G80" s="80"/>
      <c r="H80" s="82"/>
      <c r="I80" s="84"/>
      <c r="J80" s="84"/>
      <c r="X80" s="78" t="n">
        <f aca="false">'Portfolio Register'!A23</f>
        <v>0</v>
      </c>
      <c r="Y80" s="78" t="n">
        <f aca="false">'Portfolio Register'!B23</f>
        <v>0</v>
      </c>
      <c r="Z80" s="78" t="str">
        <f aca="false">"Lift"</f>
        <v>Lift</v>
      </c>
      <c r="AA80" s="85" t="str">
        <f aca="false">IF('Portfolio Register'!R23="","",'Portfolio Register'!R23)</f>
        <v/>
      </c>
      <c r="AB80" s="78" t="str">
        <f aca="false">IF('Portfolio Register'!S23="","",'Portfolio Register'!S23)</f>
        <v/>
      </c>
      <c r="AC80" s="78" t="str">
        <f aca="false">'Portfolio Register'!T23</f>
        <v/>
      </c>
      <c r="AD80" s="78" t="str">
        <f aca="false">IF('Portfolio Register'!V80="","",'Portfolio Register'!V80)</f>
        <v/>
      </c>
      <c r="AE80" s="85" t="str">
        <f aca="false">IF('Portfolio Register'!W80="","",'Portfolio Register'!W80)</f>
        <v/>
      </c>
      <c r="AF80" s="78" t="str">
        <f aca="false">IF('Portfolio Register'!X80="","",'Portfolio Register'!X80)</f>
        <v/>
      </c>
      <c r="AG80" s="78" t="str">
        <f aca="false">IF(X80="","",IF(OR(AC80="EXPIRED",AC80="OVERDUE"),"1 - OVERDUE",IF(OR(AC80="MISSING DATE",AC80="CHECK INPUT"),"2 - MISSING / CHECK INPUT",IF(AB80&lt;=30,"3 - DUE ≤ 30 DAYS",IF(AB80&lt;=90,"4 - DUE ≤ 90 DAYS","5 - DUE ≤ 180 DAYS")))))</f>
        <v>5 - DUE ≤ 180 DAYS</v>
      </c>
    </row>
    <row r="81" customFormat="false" ht="20" hidden="false" customHeight="true" outlineLevel="0" collapsed="false">
      <c r="A81" s="79"/>
      <c r="B81" s="80"/>
      <c r="C81" s="81"/>
      <c r="D81" s="82"/>
      <c r="E81" s="83"/>
      <c r="F81" s="84"/>
      <c r="G81" s="80"/>
      <c r="H81" s="82"/>
      <c r="I81" s="84"/>
      <c r="J81" s="84"/>
      <c r="X81" s="78" t="n">
        <f aca="false">'Portfolio Register'!A24</f>
        <v>0</v>
      </c>
      <c r="Y81" s="78" t="n">
        <f aca="false">'Portfolio Register'!B24</f>
        <v>0</v>
      </c>
      <c r="Z81" s="78" t="str">
        <f aca="false">"SMAA"</f>
        <v>SMAA</v>
      </c>
      <c r="AA81" s="85" t="str">
        <f aca="false">IF('Portfolio Register'!F24="","",'Portfolio Register'!F24)</f>
        <v/>
      </c>
      <c r="AB81" s="78" t="str">
        <f aca="false">IF('Portfolio Register'!G24="","",'Portfolio Register'!G24)</f>
        <v/>
      </c>
      <c r="AC81" s="78" t="str">
        <f aca="false">'Portfolio Register'!H24</f>
        <v/>
      </c>
      <c r="AD81" s="78" t="str">
        <f aca="false">IF('Portfolio Register'!V81="","",'Portfolio Register'!V81)</f>
        <v/>
      </c>
      <c r="AE81" s="85" t="str">
        <f aca="false">IF('Portfolio Register'!W81="","",'Portfolio Register'!W81)</f>
        <v/>
      </c>
      <c r="AF81" s="78" t="str">
        <f aca="false">IF('Portfolio Register'!X81="","",'Portfolio Register'!X81)</f>
        <v/>
      </c>
      <c r="AG81" s="78" t="str">
        <f aca="false">IF(X81="","",IF(OR(AC81="EXPIRED",AC81="OVERDUE"),"1 - OVERDUE",IF(OR(AC81="MISSING DATE",AC81="CHECK INPUT"),"2 - MISSING / CHECK INPUT",IF(AB81&lt;=30,"3 - DUE ≤ 30 DAYS",IF(AB81&lt;=90,"4 - DUE ≤ 90 DAYS","5 - DUE ≤ 180 DAYS")))))</f>
        <v>5 - DUE ≤ 180 DAYS</v>
      </c>
    </row>
    <row r="82" customFormat="false" ht="20" hidden="false" customHeight="true" outlineLevel="0" collapsed="false">
      <c r="A82" s="79"/>
      <c r="B82" s="80"/>
      <c r="C82" s="81"/>
      <c r="D82" s="82"/>
      <c r="E82" s="83"/>
      <c r="F82" s="84"/>
      <c r="G82" s="80"/>
      <c r="H82" s="82"/>
      <c r="I82" s="84"/>
      <c r="J82" s="84"/>
      <c r="X82" s="78" t="n">
        <f aca="false">'Portfolio Register'!A24</f>
        <v>0</v>
      </c>
      <c r="Y82" s="78" t="n">
        <f aca="false">'Portfolio Register'!B24</f>
        <v>0</v>
      </c>
      <c r="Z82" s="78" t="str">
        <f aca="false">"AFSS"</f>
        <v>AFSS</v>
      </c>
      <c r="AA82" s="85" t="str">
        <f aca="false">IF('Portfolio Register'!J24="","",'Portfolio Register'!J24)</f>
        <v/>
      </c>
      <c r="AB82" s="78" t="str">
        <f aca="false">IF('Portfolio Register'!K24="","",'Portfolio Register'!K24)</f>
        <v/>
      </c>
      <c r="AC82" s="78" t="str">
        <f aca="false">'Portfolio Register'!L24</f>
        <v/>
      </c>
      <c r="AD82" s="78" t="str">
        <f aca="false">IF('Portfolio Register'!V82="","",'Portfolio Register'!V82)</f>
        <v/>
      </c>
      <c r="AE82" s="85" t="str">
        <f aca="false">IF('Portfolio Register'!W82="","",'Portfolio Register'!W82)</f>
        <v/>
      </c>
      <c r="AF82" s="78" t="str">
        <f aca="false">IF('Portfolio Register'!X82="","",'Portfolio Register'!X82)</f>
        <v/>
      </c>
      <c r="AG82" s="78" t="str">
        <f aca="false">IF(X82="","",IF(OR(AC82="EXPIRED",AC82="OVERDUE"),"1 - OVERDUE",IF(OR(AC82="MISSING DATE",AC82="CHECK INPUT"),"2 - MISSING / CHECK INPUT",IF(AB82&lt;=30,"3 - DUE ≤ 30 DAYS",IF(AB82&lt;=90,"4 - DUE ≤ 90 DAYS","5 - DUE ≤ 180 DAYS")))))</f>
        <v>5 - DUE ≤ 180 DAYS</v>
      </c>
    </row>
    <row r="83" customFormat="false" ht="20" hidden="false" customHeight="true" outlineLevel="0" collapsed="false">
      <c r="A83" s="79"/>
      <c r="B83" s="80"/>
      <c r="C83" s="81"/>
      <c r="D83" s="82"/>
      <c r="E83" s="83"/>
      <c r="F83" s="84"/>
      <c r="G83" s="80"/>
      <c r="H83" s="82"/>
      <c r="I83" s="84"/>
      <c r="J83" s="84"/>
      <c r="X83" s="78" t="n">
        <f aca="false">'Portfolio Register'!A24</f>
        <v>0</v>
      </c>
      <c r="Y83" s="78" t="n">
        <f aca="false">'Portfolio Register'!B24</f>
        <v>0</v>
      </c>
      <c r="Z83" s="78" t="str">
        <f aca="false">"Insurance"</f>
        <v>Insurance</v>
      </c>
      <c r="AA83" s="85" t="str">
        <f aca="false">IF('Portfolio Register'!N24="","",'Portfolio Register'!N24)</f>
        <v/>
      </c>
      <c r="AB83" s="78" t="str">
        <f aca="false">IF('Portfolio Register'!O24="","",'Portfolio Register'!O24)</f>
        <v/>
      </c>
      <c r="AC83" s="78" t="str">
        <f aca="false">'Portfolio Register'!P24</f>
        <v/>
      </c>
      <c r="AD83" s="78" t="str">
        <f aca="false">IF('Portfolio Register'!V83="","",'Portfolio Register'!V83)</f>
        <v/>
      </c>
      <c r="AE83" s="85" t="str">
        <f aca="false">IF('Portfolio Register'!W83="","",'Portfolio Register'!W83)</f>
        <v/>
      </c>
      <c r="AF83" s="78" t="str">
        <f aca="false">IF('Portfolio Register'!X83="","",'Portfolio Register'!X83)</f>
        <v/>
      </c>
      <c r="AG83" s="78" t="str">
        <f aca="false">IF(X83="","",IF(OR(AC83="EXPIRED",AC83="OVERDUE"),"1 - OVERDUE",IF(OR(AC83="MISSING DATE",AC83="CHECK INPUT"),"2 - MISSING / CHECK INPUT",IF(AB83&lt;=30,"3 - DUE ≤ 30 DAYS",IF(AB83&lt;=90,"4 - DUE ≤ 90 DAYS","5 - DUE ≤ 180 DAYS")))))</f>
        <v>5 - DUE ≤ 180 DAYS</v>
      </c>
    </row>
    <row r="84" customFormat="false" ht="20" hidden="false" customHeight="true" outlineLevel="0" collapsed="false">
      <c r="A84" s="79"/>
      <c r="B84" s="80"/>
      <c r="C84" s="81"/>
      <c r="D84" s="82"/>
      <c r="E84" s="83"/>
      <c r="F84" s="84"/>
      <c r="G84" s="80"/>
      <c r="H84" s="82"/>
      <c r="I84" s="84"/>
      <c r="J84" s="84"/>
      <c r="X84" s="78" t="n">
        <f aca="false">'Portfolio Register'!A24</f>
        <v>0</v>
      </c>
      <c r="Y84" s="78" t="n">
        <f aca="false">'Portfolio Register'!B24</f>
        <v>0</v>
      </c>
      <c r="Z84" s="78" t="str">
        <f aca="false">"Lift"</f>
        <v>Lift</v>
      </c>
      <c r="AA84" s="85" t="str">
        <f aca="false">IF('Portfolio Register'!R24="","",'Portfolio Register'!R24)</f>
        <v/>
      </c>
      <c r="AB84" s="78" t="str">
        <f aca="false">IF('Portfolio Register'!S24="","",'Portfolio Register'!S24)</f>
        <v/>
      </c>
      <c r="AC84" s="78" t="str">
        <f aca="false">'Portfolio Register'!T24</f>
        <v/>
      </c>
      <c r="AD84" s="78" t="str">
        <f aca="false">IF('Portfolio Register'!V84="","",'Portfolio Register'!V84)</f>
        <v/>
      </c>
      <c r="AE84" s="85" t="str">
        <f aca="false">IF('Portfolio Register'!W84="","",'Portfolio Register'!W84)</f>
        <v/>
      </c>
      <c r="AF84" s="78" t="str">
        <f aca="false">IF('Portfolio Register'!X84="","",'Portfolio Register'!X84)</f>
        <v/>
      </c>
      <c r="AG84" s="78" t="str">
        <f aca="false">IF(X84="","",IF(OR(AC84="EXPIRED",AC84="OVERDUE"),"1 - OVERDUE",IF(OR(AC84="MISSING DATE",AC84="CHECK INPUT"),"2 - MISSING / CHECK INPUT",IF(AB84&lt;=30,"3 - DUE ≤ 30 DAYS",IF(AB84&lt;=90,"4 - DUE ≤ 90 DAYS","5 - DUE ≤ 180 DAYS")))))</f>
        <v>5 - DUE ≤ 180 DAYS</v>
      </c>
    </row>
    <row r="85" customFormat="false" ht="20" hidden="false" customHeight="true" outlineLevel="0" collapsed="false">
      <c r="A85" s="79"/>
      <c r="B85" s="80"/>
      <c r="C85" s="81"/>
      <c r="D85" s="82"/>
      <c r="E85" s="83"/>
      <c r="F85" s="84"/>
      <c r="G85" s="80"/>
      <c r="H85" s="82"/>
      <c r="I85" s="84"/>
      <c r="J85" s="84"/>
      <c r="X85" s="78" t="n">
        <f aca="false">'Portfolio Register'!A25</f>
        <v>0</v>
      </c>
      <c r="Y85" s="78" t="n">
        <f aca="false">'Portfolio Register'!B25</f>
        <v>0</v>
      </c>
      <c r="Z85" s="78" t="str">
        <f aca="false">"SMAA"</f>
        <v>SMAA</v>
      </c>
      <c r="AA85" s="85" t="str">
        <f aca="false">IF('Portfolio Register'!F25="","",'Portfolio Register'!F25)</f>
        <v/>
      </c>
      <c r="AB85" s="78" t="str">
        <f aca="false">IF('Portfolio Register'!G25="","",'Portfolio Register'!G25)</f>
        <v/>
      </c>
      <c r="AC85" s="78" t="str">
        <f aca="false">'Portfolio Register'!H25</f>
        <v/>
      </c>
      <c r="AD85" s="78" t="str">
        <f aca="false">IF('Portfolio Register'!V85="","",'Portfolio Register'!V85)</f>
        <v/>
      </c>
      <c r="AE85" s="85" t="str">
        <f aca="false">IF('Portfolio Register'!W85="","",'Portfolio Register'!W85)</f>
        <v/>
      </c>
      <c r="AF85" s="78" t="str">
        <f aca="false">IF('Portfolio Register'!X85="","",'Portfolio Register'!X85)</f>
        <v/>
      </c>
      <c r="AG85" s="78" t="str">
        <f aca="false">IF(X85="","",IF(OR(AC85="EXPIRED",AC85="OVERDUE"),"1 - OVERDUE",IF(OR(AC85="MISSING DATE",AC85="CHECK INPUT"),"2 - MISSING / CHECK INPUT",IF(AB85&lt;=30,"3 - DUE ≤ 30 DAYS",IF(AB85&lt;=90,"4 - DUE ≤ 90 DAYS","5 - DUE ≤ 180 DAYS")))))</f>
        <v>5 - DUE ≤ 180 DAYS</v>
      </c>
    </row>
    <row r="86" customFormat="false" ht="20" hidden="false" customHeight="true" outlineLevel="0" collapsed="false">
      <c r="A86" s="79"/>
      <c r="B86" s="80"/>
      <c r="C86" s="81"/>
      <c r="D86" s="82"/>
      <c r="E86" s="83"/>
      <c r="F86" s="84"/>
      <c r="G86" s="80"/>
      <c r="H86" s="82"/>
      <c r="I86" s="84"/>
      <c r="J86" s="84"/>
      <c r="X86" s="78" t="n">
        <f aca="false">'Portfolio Register'!A25</f>
        <v>0</v>
      </c>
      <c r="Y86" s="78" t="n">
        <f aca="false">'Portfolio Register'!B25</f>
        <v>0</v>
      </c>
      <c r="Z86" s="78" t="str">
        <f aca="false">"AFSS"</f>
        <v>AFSS</v>
      </c>
      <c r="AA86" s="85" t="str">
        <f aca="false">IF('Portfolio Register'!J25="","",'Portfolio Register'!J25)</f>
        <v/>
      </c>
      <c r="AB86" s="78" t="str">
        <f aca="false">IF('Portfolio Register'!K25="","",'Portfolio Register'!K25)</f>
        <v/>
      </c>
      <c r="AC86" s="78" t="str">
        <f aca="false">'Portfolio Register'!L25</f>
        <v/>
      </c>
      <c r="AD86" s="78" t="str">
        <f aca="false">IF('Portfolio Register'!V86="","",'Portfolio Register'!V86)</f>
        <v/>
      </c>
      <c r="AE86" s="85" t="str">
        <f aca="false">IF('Portfolio Register'!W86="","",'Portfolio Register'!W86)</f>
        <v/>
      </c>
      <c r="AF86" s="78" t="str">
        <f aca="false">IF('Portfolio Register'!X86="","",'Portfolio Register'!X86)</f>
        <v/>
      </c>
      <c r="AG86" s="78" t="str">
        <f aca="false">IF(X86="","",IF(OR(AC86="EXPIRED",AC86="OVERDUE"),"1 - OVERDUE",IF(OR(AC86="MISSING DATE",AC86="CHECK INPUT"),"2 - MISSING / CHECK INPUT",IF(AB86&lt;=30,"3 - DUE ≤ 30 DAYS",IF(AB86&lt;=90,"4 - DUE ≤ 90 DAYS","5 - DUE ≤ 180 DAYS")))))</f>
        <v>5 - DUE ≤ 180 DAYS</v>
      </c>
    </row>
    <row r="87" customFormat="false" ht="20" hidden="false" customHeight="true" outlineLevel="0" collapsed="false">
      <c r="A87" s="79"/>
      <c r="B87" s="80"/>
      <c r="C87" s="81"/>
      <c r="D87" s="82"/>
      <c r="E87" s="83"/>
      <c r="F87" s="84"/>
      <c r="G87" s="80"/>
      <c r="H87" s="82"/>
      <c r="I87" s="84"/>
      <c r="J87" s="84"/>
      <c r="X87" s="78" t="n">
        <f aca="false">'Portfolio Register'!A25</f>
        <v>0</v>
      </c>
      <c r="Y87" s="78" t="n">
        <f aca="false">'Portfolio Register'!B25</f>
        <v>0</v>
      </c>
      <c r="Z87" s="78" t="str">
        <f aca="false">"Insurance"</f>
        <v>Insurance</v>
      </c>
      <c r="AA87" s="85" t="str">
        <f aca="false">IF('Portfolio Register'!N25="","",'Portfolio Register'!N25)</f>
        <v/>
      </c>
      <c r="AB87" s="78" t="str">
        <f aca="false">IF('Portfolio Register'!O25="","",'Portfolio Register'!O25)</f>
        <v/>
      </c>
      <c r="AC87" s="78" t="str">
        <f aca="false">'Portfolio Register'!P25</f>
        <v/>
      </c>
      <c r="AD87" s="78" t="str">
        <f aca="false">IF('Portfolio Register'!V87="","",'Portfolio Register'!V87)</f>
        <v/>
      </c>
      <c r="AE87" s="85" t="str">
        <f aca="false">IF('Portfolio Register'!W87="","",'Portfolio Register'!W87)</f>
        <v/>
      </c>
      <c r="AF87" s="78" t="str">
        <f aca="false">IF('Portfolio Register'!X87="","",'Portfolio Register'!X87)</f>
        <v/>
      </c>
      <c r="AG87" s="78" t="str">
        <f aca="false">IF(X87="","",IF(OR(AC87="EXPIRED",AC87="OVERDUE"),"1 - OVERDUE",IF(OR(AC87="MISSING DATE",AC87="CHECK INPUT"),"2 - MISSING / CHECK INPUT",IF(AB87&lt;=30,"3 - DUE ≤ 30 DAYS",IF(AB87&lt;=90,"4 - DUE ≤ 90 DAYS","5 - DUE ≤ 180 DAYS")))))</f>
        <v>5 - DUE ≤ 180 DAYS</v>
      </c>
    </row>
    <row r="88" customFormat="false" ht="20" hidden="false" customHeight="true" outlineLevel="0" collapsed="false">
      <c r="A88" s="79"/>
      <c r="B88" s="80"/>
      <c r="C88" s="81"/>
      <c r="D88" s="82"/>
      <c r="E88" s="83"/>
      <c r="F88" s="84"/>
      <c r="G88" s="80"/>
      <c r="H88" s="82"/>
      <c r="I88" s="84"/>
      <c r="J88" s="84"/>
      <c r="X88" s="78" t="n">
        <f aca="false">'Portfolio Register'!A25</f>
        <v>0</v>
      </c>
      <c r="Y88" s="78" t="n">
        <f aca="false">'Portfolio Register'!B25</f>
        <v>0</v>
      </c>
      <c r="Z88" s="78" t="str">
        <f aca="false">"Lift"</f>
        <v>Lift</v>
      </c>
      <c r="AA88" s="85" t="str">
        <f aca="false">IF('Portfolio Register'!R25="","",'Portfolio Register'!R25)</f>
        <v/>
      </c>
      <c r="AB88" s="78" t="str">
        <f aca="false">IF('Portfolio Register'!S25="","",'Portfolio Register'!S25)</f>
        <v/>
      </c>
      <c r="AC88" s="78" t="str">
        <f aca="false">'Portfolio Register'!T25</f>
        <v/>
      </c>
      <c r="AD88" s="78" t="str">
        <f aca="false">IF('Portfolio Register'!V88="","",'Portfolio Register'!V88)</f>
        <v/>
      </c>
      <c r="AE88" s="85" t="str">
        <f aca="false">IF('Portfolio Register'!W88="","",'Portfolio Register'!W88)</f>
        <v/>
      </c>
      <c r="AF88" s="78" t="str">
        <f aca="false">IF('Portfolio Register'!X88="","",'Portfolio Register'!X88)</f>
        <v/>
      </c>
      <c r="AG88" s="78" t="str">
        <f aca="false">IF(X88="","",IF(OR(AC88="EXPIRED",AC88="OVERDUE"),"1 - OVERDUE",IF(OR(AC88="MISSING DATE",AC88="CHECK INPUT"),"2 - MISSING / CHECK INPUT",IF(AB88&lt;=30,"3 - DUE ≤ 30 DAYS",IF(AB88&lt;=90,"4 - DUE ≤ 90 DAYS","5 - DUE ≤ 180 DAYS")))))</f>
        <v>5 - DUE ≤ 180 DAYS</v>
      </c>
    </row>
    <row r="89" customFormat="false" ht="20" hidden="false" customHeight="true" outlineLevel="0" collapsed="false">
      <c r="A89" s="79"/>
      <c r="B89" s="80"/>
      <c r="C89" s="81"/>
      <c r="D89" s="82"/>
      <c r="E89" s="83"/>
      <c r="F89" s="84"/>
      <c r="G89" s="80"/>
      <c r="H89" s="82"/>
      <c r="I89" s="84"/>
      <c r="J89" s="84"/>
      <c r="X89" s="78" t="n">
        <f aca="false">'Portfolio Register'!A26</f>
        <v>0</v>
      </c>
      <c r="Y89" s="78" t="n">
        <f aca="false">'Portfolio Register'!B26</f>
        <v>0</v>
      </c>
      <c r="Z89" s="78" t="str">
        <f aca="false">"SMAA"</f>
        <v>SMAA</v>
      </c>
      <c r="AA89" s="85" t="str">
        <f aca="false">IF('Portfolio Register'!F26="","",'Portfolio Register'!F26)</f>
        <v/>
      </c>
      <c r="AB89" s="78" t="str">
        <f aca="false">IF('Portfolio Register'!G26="","",'Portfolio Register'!G26)</f>
        <v/>
      </c>
      <c r="AC89" s="78" t="str">
        <f aca="false">'Portfolio Register'!H26</f>
        <v/>
      </c>
      <c r="AD89" s="78" t="str">
        <f aca="false">IF('Portfolio Register'!V89="","",'Portfolio Register'!V89)</f>
        <v/>
      </c>
      <c r="AE89" s="85" t="str">
        <f aca="false">IF('Portfolio Register'!W89="","",'Portfolio Register'!W89)</f>
        <v/>
      </c>
      <c r="AF89" s="78" t="str">
        <f aca="false">IF('Portfolio Register'!X89="","",'Portfolio Register'!X89)</f>
        <v/>
      </c>
      <c r="AG89" s="78" t="str">
        <f aca="false">IF(X89="","",IF(OR(AC89="EXPIRED",AC89="OVERDUE"),"1 - OVERDUE",IF(OR(AC89="MISSING DATE",AC89="CHECK INPUT"),"2 - MISSING / CHECK INPUT",IF(AB89&lt;=30,"3 - DUE ≤ 30 DAYS",IF(AB89&lt;=90,"4 - DUE ≤ 90 DAYS","5 - DUE ≤ 180 DAYS")))))</f>
        <v>5 - DUE ≤ 180 DAYS</v>
      </c>
    </row>
    <row r="90" customFormat="false" ht="20" hidden="false" customHeight="true" outlineLevel="0" collapsed="false">
      <c r="A90" s="79"/>
      <c r="B90" s="80"/>
      <c r="C90" s="81"/>
      <c r="D90" s="82"/>
      <c r="E90" s="83"/>
      <c r="F90" s="84"/>
      <c r="G90" s="80"/>
      <c r="H90" s="82"/>
      <c r="I90" s="84"/>
      <c r="J90" s="84"/>
      <c r="X90" s="78" t="n">
        <f aca="false">'Portfolio Register'!A26</f>
        <v>0</v>
      </c>
      <c r="Y90" s="78" t="n">
        <f aca="false">'Portfolio Register'!B26</f>
        <v>0</v>
      </c>
      <c r="Z90" s="78" t="str">
        <f aca="false">"AFSS"</f>
        <v>AFSS</v>
      </c>
      <c r="AA90" s="85" t="str">
        <f aca="false">IF('Portfolio Register'!J26="","",'Portfolio Register'!J26)</f>
        <v/>
      </c>
      <c r="AB90" s="78" t="str">
        <f aca="false">IF('Portfolio Register'!K26="","",'Portfolio Register'!K26)</f>
        <v/>
      </c>
      <c r="AC90" s="78" t="str">
        <f aca="false">'Portfolio Register'!L26</f>
        <v/>
      </c>
      <c r="AD90" s="78" t="str">
        <f aca="false">IF('Portfolio Register'!V90="","",'Portfolio Register'!V90)</f>
        <v/>
      </c>
      <c r="AE90" s="85" t="str">
        <f aca="false">IF('Portfolio Register'!W90="","",'Portfolio Register'!W90)</f>
        <v/>
      </c>
      <c r="AF90" s="78" t="str">
        <f aca="false">IF('Portfolio Register'!X90="","",'Portfolio Register'!X90)</f>
        <v/>
      </c>
      <c r="AG90" s="78" t="str">
        <f aca="false">IF(X90="","",IF(OR(AC90="EXPIRED",AC90="OVERDUE"),"1 - OVERDUE",IF(OR(AC90="MISSING DATE",AC90="CHECK INPUT"),"2 - MISSING / CHECK INPUT",IF(AB90&lt;=30,"3 - DUE ≤ 30 DAYS",IF(AB90&lt;=90,"4 - DUE ≤ 90 DAYS","5 - DUE ≤ 180 DAYS")))))</f>
        <v>5 - DUE ≤ 180 DAYS</v>
      </c>
    </row>
    <row r="91" customFormat="false" ht="20" hidden="false" customHeight="true" outlineLevel="0" collapsed="false">
      <c r="A91" s="79"/>
      <c r="B91" s="80"/>
      <c r="C91" s="81"/>
      <c r="D91" s="82"/>
      <c r="E91" s="83"/>
      <c r="F91" s="84"/>
      <c r="G91" s="80"/>
      <c r="H91" s="82"/>
      <c r="I91" s="84"/>
      <c r="J91" s="84"/>
      <c r="X91" s="78" t="n">
        <f aca="false">'Portfolio Register'!A26</f>
        <v>0</v>
      </c>
      <c r="Y91" s="78" t="n">
        <f aca="false">'Portfolio Register'!B26</f>
        <v>0</v>
      </c>
      <c r="Z91" s="78" t="str">
        <f aca="false">"Insurance"</f>
        <v>Insurance</v>
      </c>
      <c r="AA91" s="85" t="str">
        <f aca="false">IF('Portfolio Register'!N26="","",'Portfolio Register'!N26)</f>
        <v/>
      </c>
      <c r="AB91" s="78" t="str">
        <f aca="false">IF('Portfolio Register'!O26="","",'Portfolio Register'!O26)</f>
        <v/>
      </c>
      <c r="AC91" s="78" t="str">
        <f aca="false">'Portfolio Register'!P26</f>
        <v/>
      </c>
      <c r="AD91" s="78" t="str">
        <f aca="false">IF('Portfolio Register'!V91="","",'Portfolio Register'!V91)</f>
        <v/>
      </c>
      <c r="AE91" s="85" t="str">
        <f aca="false">IF('Portfolio Register'!W91="","",'Portfolio Register'!W91)</f>
        <v/>
      </c>
      <c r="AF91" s="78" t="str">
        <f aca="false">IF('Portfolio Register'!X91="","",'Portfolio Register'!X91)</f>
        <v/>
      </c>
      <c r="AG91" s="78" t="str">
        <f aca="false">IF(X91="","",IF(OR(AC91="EXPIRED",AC91="OVERDUE"),"1 - OVERDUE",IF(OR(AC91="MISSING DATE",AC91="CHECK INPUT"),"2 - MISSING / CHECK INPUT",IF(AB91&lt;=30,"3 - DUE ≤ 30 DAYS",IF(AB91&lt;=90,"4 - DUE ≤ 90 DAYS","5 - DUE ≤ 180 DAYS")))))</f>
        <v>5 - DUE ≤ 180 DAYS</v>
      </c>
    </row>
    <row r="92" customFormat="false" ht="20" hidden="false" customHeight="true" outlineLevel="0" collapsed="false">
      <c r="A92" s="79"/>
      <c r="B92" s="80"/>
      <c r="C92" s="81"/>
      <c r="D92" s="82"/>
      <c r="E92" s="83"/>
      <c r="F92" s="84"/>
      <c r="G92" s="80"/>
      <c r="H92" s="82"/>
      <c r="I92" s="84"/>
      <c r="J92" s="84"/>
      <c r="X92" s="78" t="n">
        <f aca="false">'Portfolio Register'!A26</f>
        <v>0</v>
      </c>
      <c r="Y92" s="78" t="n">
        <f aca="false">'Portfolio Register'!B26</f>
        <v>0</v>
      </c>
      <c r="Z92" s="78" t="str">
        <f aca="false">"Lift"</f>
        <v>Lift</v>
      </c>
      <c r="AA92" s="85" t="str">
        <f aca="false">IF('Portfolio Register'!R26="","",'Portfolio Register'!R26)</f>
        <v/>
      </c>
      <c r="AB92" s="78" t="str">
        <f aca="false">IF('Portfolio Register'!S26="","",'Portfolio Register'!S26)</f>
        <v/>
      </c>
      <c r="AC92" s="78" t="str">
        <f aca="false">'Portfolio Register'!T26</f>
        <v/>
      </c>
      <c r="AD92" s="78" t="str">
        <f aca="false">IF('Portfolio Register'!V92="","",'Portfolio Register'!V92)</f>
        <v/>
      </c>
      <c r="AE92" s="85" t="str">
        <f aca="false">IF('Portfolio Register'!W92="","",'Portfolio Register'!W92)</f>
        <v/>
      </c>
      <c r="AF92" s="78" t="str">
        <f aca="false">IF('Portfolio Register'!X92="","",'Portfolio Register'!X92)</f>
        <v/>
      </c>
      <c r="AG92" s="78" t="str">
        <f aca="false">IF(X92="","",IF(OR(AC92="EXPIRED",AC92="OVERDUE"),"1 - OVERDUE",IF(OR(AC92="MISSING DATE",AC92="CHECK INPUT"),"2 - MISSING / CHECK INPUT",IF(AB92&lt;=30,"3 - DUE ≤ 30 DAYS",IF(AB92&lt;=90,"4 - DUE ≤ 90 DAYS","5 - DUE ≤ 180 DAYS")))))</f>
        <v>5 - DUE ≤ 180 DAYS</v>
      </c>
    </row>
    <row r="93" customFormat="false" ht="20" hidden="false" customHeight="true" outlineLevel="0" collapsed="false">
      <c r="A93" s="79"/>
      <c r="B93" s="80"/>
      <c r="C93" s="81"/>
      <c r="D93" s="82"/>
      <c r="E93" s="83"/>
      <c r="F93" s="84"/>
      <c r="G93" s="80"/>
      <c r="H93" s="82"/>
      <c r="I93" s="84"/>
      <c r="J93" s="84"/>
      <c r="X93" s="78" t="n">
        <f aca="false">'Portfolio Register'!A27</f>
        <v>0</v>
      </c>
      <c r="Y93" s="78" t="n">
        <f aca="false">'Portfolio Register'!B27</f>
        <v>0</v>
      </c>
      <c r="Z93" s="78" t="str">
        <f aca="false">"SMAA"</f>
        <v>SMAA</v>
      </c>
      <c r="AA93" s="85" t="str">
        <f aca="false">IF('Portfolio Register'!F27="","",'Portfolio Register'!F27)</f>
        <v/>
      </c>
      <c r="AB93" s="78" t="str">
        <f aca="false">IF('Portfolio Register'!G27="","",'Portfolio Register'!G27)</f>
        <v/>
      </c>
      <c r="AC93" s="78" t="str">
        <f aca="false">'Portfolio Register'!H27</f>
        <v/>
      </c>
      <c r="AD93" s="78" t="str">
        <f aca="false">IF('Portfolio Register'!V93="","",'Portfolio Register'!V93)</f>
        <v/>
      </c>
      <c r="AE93" s="85" t="str">
        <f aca="false">IF('Portfolio Register'!W93="","",'Portfolio Register'!W93)</f>
        <v/>
      </c>
      <c r="AF93" s="78" t="str">
        <f aca="false">IF('Portfolio Register'!X93="","",'Portfolio Register'!X93)</f>
        <v/>
      </c>
      <c r="AG93" s="78" t="str">
        <f aca="false">IF(X93="","",IF(OR(AC93="EXPIRED",AC93="OVERDUE"),"1 - OVERDUE",IF(OR(AC93="MISSING DATE",AC93="CHECK INPUT"),"2 - MISSING / CHECK INPUT",IF(AB93&lt;=30,"3 - DUE ≤ 30 DAYS",IF(AB93&lt;=90,"4 - DUE ≤ 90 DAYS","5 - DUE ≤ 180 DAYS")))))</f>
        <v>5 - DUE ≤ 180 DAYS</v>
      </c>
    </row>
    <row r="94" customFormat="false" ht="20" hidden="false" customHeight="true" outlineLevel="0" collapsed="false">
      <c r="A94" s="79"/>
      <c r="B94" s="80"/>
      <c r="C94" s="81"/>
      <c r="D94" s="82"/>
      <c r="E94" s="83"/>
      <c r="F94" s="84"/>
      <c r="G94" s="80"/>
      <c r="H94" s="82"/>
      <c r="I94" s="84"/>
      <c r="J94" s="84"/>
      <c r="X94" s="78" t="n">
        <f aca="false">'Portfolio Register'!A27</f>
        <v>0</v>
      </c>
      <c r="Y94" s="78" t="n">
        <f aca="false">'Portfolio Register'!B27</f>
        <v>0</v>
      </c>
      <c r="Z94" s="78" t="str">
        <f aca="false">"AFSS"</f>
        <v>AFSS</v>
      </c>
      <c r="AA94" s="85" t="str">
        <f aca="false">IF('Portfolio Register'!J27="","",'Portfolio Register'!J27)</f>
        <v/>
      </c>
      <c r="AB94" s="78" t="str">
        <f aca="false">IF('Portfolio Register'!K27="","",'Portfolio Register'!K27)</f>
        <v/>
      </c>
      <c r="AC94" s="78" t="str">
        <f aca="false">'Portfolio Register'!L27</f>
        <v/>
      </c>
      <c r="AD94" s="78" t="str">
        <f aca="false">IF('Portfolio Register'!V94="","",'Portfolio Register'!V94)</f>
        <v/>
      </c>
      <c r="AE94" s="85" t="str">
        <f aca="false">IF('Portfolio Register'!W94="","",'Portfolio Register'!W94)</f>
        <v/>
      </c>
      <c r="AF94" s="78" t="str">
        <f aca="false">IF('Portfolio Register'!X94="","",'Portfolio Register'!X94)</f>
        <v/>
      </c>
      <c r="AG94" s="78" t="str">
        <f aca="false">IF(X94="","",IF(OR(AC94="EXPIRED",AC94="OVERDUE"),"1 - OVERDUE",IF(OR(AC94="MISSING DATE",AC94="CHECK INPUT"),"2 - MISSING / CHECK INPUT",IF(AB94&lt;=30,"3 - DUE ≤ 30 DAYS",IF(AB94&lt;=90,"4 - DUE ≤ 90 DAYS","5 - DUE ≤ 180 DAYS")))))</f>
        <v>5 - DUE ≤ 180 DAYS</v>
      </c>
    </row>
    <row r="95" customFormat="false" ht="20" hidden="false" customHeight="true" outlineLevel="0" collapsed="false">
      <c r="A95" s="79"/>
      <c r="B95" s="80"/>
      <c r="C95" s="81"/>
      <c r="D95" s="82"/>
      <c r="E95" s="83"/>
      <c r="F95" s="84"/>
      <c r="G95" s="80"/>
      <c r="H95" s="82"/>
      <c r="I95" s="84"/>
      <c r="J95" s="84"/>
      <c r="X95" s="78" t="n">
        <f aca="false">'Portfolio Register'!A27</f>
        <v>0</v>
      </c>
      <c r="Y95" s="78" t="n">
        <f aca="false">'Portfolio Register'!B27</f>
        <v>0</v>
      </c>
      <c r="Z95" s="78" t="str">
        <f aca="false">"Insurance"</f>
        <v>Insurance</v>
      </c>
      <c r="AA95" s="85" t="str">
        <f aca="false">IF('Portfolio Register'!N27="","",'Portfolio Register'!N27)</f>
        <v/>
      </c>
      <c r="AB95" s="78" t="str">
        <f aca="false">IF('Portfolio Register'!O27="","",'Portfolio Register'!O27)</f>
        <v/>
      </c>
      <c r="AC95" s="78" t="str">
        <f aca="false">'Portfolio Register'!P27</f>
        <v/>
      </c>
      <c r="AD95" s="78" t="str">
        <f aca="false">IF('Portfolio Register'!V95="","",'Portfolio Register'!V95)</f>
        <v/>
      </c>
      <c r="AE95" s="85" t="str">
        <f aca="false">IF('Portfolio Register'!W95="","",'Portfolio Register'!W95)</f>
        <v/>
      </c>
      <c r="AF95" s="78" t="str">
        <f aca="false">IF('Portfolio Register'!X95="","",'Portfolio Register'!X95)</f>
        <v/>
      </c>
      <c r="AG95" s="78" t="str">
        <f aca="false">IF(X95="","",IF(OR(AC95="EXPIRED",AC95="OVERDUE"),"1 - OVERDUE",IF(OR(AC95="MISSING DATE",AC95="CHECK INPUT"),"2 - MISSING / CHECK INPUT",IF(AB95&lt;=30,"3 - DUE ≤ 30 DAYS",IF(AB95&lt;=90,"4 - DUE ≤ 90 DAYS","5 - DUE ≤ 180 DAYS")))))</f>
        <v>5 - DUE ≤ 180 DAYS</v>
      </c>
    </row>
    <row r="96" customFormat="false" ht="20" hidden="false" customHeight="true" outlineLevel="0" collapsed="false">
      <c r="A96" s="79"/>
      <c r="B96" s="80"/>
      <c r="C96" s="81"/>
      <c r="D96" s="82"/>
      <c r="E96" s="83"/>
      <c r="F96" s="84"/>
      <c r="G96" s="80"/>
      <c r="H96" s="82"/>
      <c r="I96" s="84"/>
      <c r="J96" s="84"/>
      <c r="X96" s="78" t="n">
        <f aca="false">'Portfolio Register'!A27</f>
        <v>0</v>
      </c>
      <c r="Y96" s="78" t="n">
        <f aca="false">'Portfolio Register'!B27</f>
        <v>0</v>
      </c>
      <c r="Z96" s="78" t="str">
        <f aca="false">"Lift"</f>
        <v>Lift</v>
      </c>
      <c r="AA96" s="85" t="str">
        <f aca="false">IF('Portfolio Register'!R27="","",'Portfolio Register'!R27)</f>
        <v/>
      </c>
      <c r="AB96" s="78" t="str">
        <f aca="false">IF('Portfolio Register'!S27="","",'Portfolio Register'!S27)</f>
        <v/>
      </c>
      <c r="AC96" s="78" t="str">
        <f aca="false">'Portfolio Register'!T27</f>
        <v/>
      </c>
      <c r="AD96" s="78" t="str">
        <f aca="false">IF('Portfolio Register'!V96="","",'Portfolio Register'!V96)</f>
        <v/>
      </c>
      <c r="AE96" s="85" t="str">
        <f aca="false">IF('Portfolio Register'!W96="","",'Portfolio Register'!W96)</f>
        <v/>
      </c>
      <c r="AF96" s="78" t="str">
        <f aca="false">IF('Portfolio Register'!X96="","",'Portfolio Register'!X96)</f>
        <v/>
      </c>
      <c r="AG96" s="78" t="str">
        <f aca="false">IF(X96="","",IF(OR(AC96="EXPIRED",AC96="OVERDUE"),"1 - OVERDUE",IF(OR(AC96="MISSING DATE",AC96="CHECK INPUT"),"2 - MISSING / CHECK INPUT",IF(AB96&lt;=30,"3 - DUE ≤ 30 DAYS",IF(AB96&lt;=90,"4 - DUE ≤ 90 DAYS","5 - DUE ≤ 180 DAYS")))))</f>
        <v>5 - DUE ≤ 180 DAYS</v>
      </c>
    </row>
    <row r="97" customFormat="false" ht="20" hidden="false" customHeight="true" outlineLevel="0" collapsed="false">
      <c r="A97" s="79"/>
      <c r="B97" s="80"/>
      <c r="C97" s="81"/>
      <c r="D97" s="82"/>
      <c r="E97" s="83"/>
      <c r="F97" s="84"/>
      <c r="G97" s="80"/>
      <c r="H97" s="82"/>
      <c r="I97" s="84"/>
      <c r="J97" s="84"/>
      <c r="X97" s="78" t="n">
        <f aca="false">'Portfolio Register'!A28</f>
        <v>0</v>
      </c>
      <c r="Y97" s="78" t="n">
        <f aca="false">'Portfolio Register'!B28</f>
        <v>0</v>
      </c>
      <c r="Z97" s="78" t="str">
        <f aca="false">"SMAA"</f>
        <v>SMAA</v>
      </c>
      <c r="AA97" s="85" t="str">
        <f aca="false">IF('Portfolio Register'!F28="","",'Portfolio Register'!F28)</f>
        <v/>
      </c>
      <c r="AB97" s="78" t="str">
        <f aca="false">IF('Portfolio Register'!G28="","",'Portfolio Register'!G28)</f>
        <v/>
      </c>
      <c r="AC97" s="78" t="str">
        <f aca="false">'Portfolio Register'!H28</f>
        <v/>
      </c>
      <c r="AD97" s="78" t="str">
        <f aca="false">IF('Portfolio Register'!V97="","",'Portfolio Register'!V97)</f>
        <v/>
      </c>
      <c r="AE97" s="85" t="str">
        <f aca="false">IF('Portfolio Register'!W97="","",'Portfolio Register'!W97)</f>
        <v/>
      </c>
      <c r="AF97" s="78" t="str">
        <f aca="false">IF('Portfolio Register'!X97="","",'Portfolio Register'!X97)</f>
        <v/>
      </c>
      <c r="AG97" s="78" t="str">
        <f aca="false">IF(X97="","",IF(OR(AC97="EXPIRED",AC97="OVERDUE"),"1 - OVERDUE",IF(OR(AC97="MISSING DATE",AC97="CHECK INPUT"),"2 - MISSING / CHECK INPUT",IF(AB97&lt;=30,"3 - DUE ≤ 30 DAYS",IF(AB97&lt;=90,"4 - DUE ≤ 90 DAYS","5 - DUE ≤ 180 DAYS")))))</f>
        <v>5 - DUE ≤ 180 DAYS</v>
      </c>
    </row>
    <row r="98" customFormat="false" ht="20" hidden="false" customHeight="true" outlineLevel="0" collapsed="false">
      <c r="A98" s="79"/>
      <c r="B98" s="80"/>
      <c r="C98" s="81"/>
      <c r="D98" s="82"/>
      <c r="E98" s="83"/>
      <c r="F98" s="84"/>
      <c r="G98" s="80"/>
      <c r="H98" s="82"/>
      <c r="I98" s="84"/>
      <c r="J98" s="84"/>
      <c r="X98" s="78" t="n">
        <f aca="false">'Portfolio Register'!A28</f>
        <v>0</v>
      </c>
      <c r="Y98" s="78" t="n">
        <f aca="false">'Portfolio Register'!B28</f>
        <v>0</v>
      </c>
      <c r="Z98" s="78" t="str">
        <f aca="false">"AFSS"</f>
        <v>AFSS</v>
      </c>
      <c r="AA98" s="85" t="str">
        <f aca="false">IF('Portfolio Register'!J28="","",'Portfolio Register'!J28)</f>
        <v/>
      </c>
      <c r="AB98" s="78" t="str">
        <f aca="false">IF('Portfolio Register'!K28="","",'Portfolio Register'!K28)</f>
        <v/>
      </c>
      <c r="AC98" s="78" t="str">
        <f aca="false">'Portfolio Register'!L28</f>
        <v/>
      </c>
      <c r="AD98" s="78" t="str">
        <f aca="false">IF('Portfolio Register'!V98="","",'Portfolio Register'!V98)</f>
        <v/>
      </c>
      <c r="AE98" s="85" t="str">
        <f aca="false">IF('Portfolio Register'!W98="","",'Portfolio Register'!W98)</f>
        <v/>
      </c>
      <c r="AF98" s="78" t="str">
        <f aca="false">IF('Portfolio Register'!X98="","",'Portfolio Register'!X98)</f>
        <v/>
      </c>
      <c r="AG98" s="78" t="str">
        <f aca="false">IF(X98="","",IF(OR(AC98="EXPIRED",AC98="OVERDUE"),"1 - OVERDUE",IF(OR(AC98="MISSING DATE",AC98="CHECK INPUT"),"2 - MISSING / CHECK INPUT",IF(AB98&lt;=30,"3 - DUE ≤ 30 DAYS",IF(AB98&lt;=90,"4 - DUE ≤ 90 DAYS","5 - DUE ≤ 180 DAYS")))))</f>
        <v>5 - DUE ≤ 180 DAYS</v>
      </c>
    </row>
    <row r="99" customFormat="false" ht="20" hidden="false" customHeight="true" outlineLevel="0" collapsed="false">
      <c r="A99" s="79"/>
      <c r="B99" s="80"/>
      <c r="C99" s="81"/>
      <c r="D99" s="82"/>
      <c r="E99" s="83"/>
      <c r="F99" s="84"/>
      <c r="G99" s="80"/>
      <c r="H99" s="82"/>
      <c r="I99" s="84"/>
      <c r="J99" s="84"/>
      <c r="X99" s="78" t="n">
        <f aca="false">'Portfolio Register'!A28</f>
        <v>0</v>
      </c>
      <c r="Y99" s="78" t="n">
        <f aca="false">'Portfolio Register'!B28</f>
        <v>0</v>
      </c>
      <c r="Z99" s="78" t="str">
        <f aca="false">"Insurance"</f>
        <v>Insurance</v>
      </c>
      <c r="AA99" s="85" t="str">
        <f aca="false">IF('Portfolio Register'!N28="","",'Portfolio Register'!N28)</f>
        <v/>
      </c>
      <c r="AB99" s="78" t="str">
        <f aca="false">IF('Portfolio Register'!O28="","",'Portfolio Register'!O28)</f>
        <v/>
      </c>
      <c r="AC99" s="78" t="str">
        <f aca="false">'Portfolio Register'!P28</f>
        <v/>
      </c>
      <c r="AD99" s="78" t="str">
        <f aca="false">IF('Portfolio Register'!V99="","",'Portfolio Register'!V99)</f>
        <v/>
      </c>
      <c r="AE99" s="85" t="str">
        <f aca="false">IF('Portfolio Register'!W99="","",'Portfolio Register'!W99)</f>
        <v/>
      </c>
      <c r="AF99" s="78" t="str">
        <f aca="false">IF('Portfolio Register'!X99="","",'Portfolio Register'!X99)</f>
        <v/>
      </c>
      <c r="AG99" s="78" t="str">
        <f aca="false">IF(X99="","",IF(OR(AC99="EXPIRED",AC99="OVERDUE"),"1 - OVERDUE",IF(OR(AC99="MISSING DATE",AC99="CHECK INPUT"),"2 - MISSING / CHECK INPUT",IF(AB99&lt;=30,"3 - DUE ≤ 30 DAYS",IF(AB99&lt;=90,"4 - DUE ≤ 90 DAYS","5 - DUE ≤ 180 DAYS")))))</f>
        <v>5 - DUE ≤ 180 DAYS</v>
      </c>
    </row>
    <row r="100" customFormat="false" ht="20" hidden="false" customHeight="true" outlineLevel="0" collapsed="false">
      <c r="A100" s="79"/>
      <c r="B100" s="80"/>
      <c r="C100" s="81"/>
      <c r="D100" s="82"/>
      <c r="E100" s="83"/>
      <c r="F100" s="84"/>
      <c r="G100" s="80"/>
      <c r="H100" s="82"/>
      <c r="I100" s="84"/>
      <c r="J100" s="84"/>
      <c r="X100" s="78" t="n">
        <f aca="false">'Portfolio Register'!A28</f>
        <v>0</v>
      </c>
      <c r="Y100" s="78" t="n">
        <f aca="false">'Portfolio Register'!B28</f>
        <v>0</v>
      </c>
      <c r="Z100" s="78" t="str">
        <f aca="false">"Lift"</f>
        <v>Lift</v>
      </c>
      <c r="AA100" s="85" t="str">
        <f aca="false">IF('Portfolio Register'!R28="","",'Portfolio Register'!R28)</f>
        <v/>
      </c>
      <c r="AB100" s="78" t="str">
        <f aca="false">IF('Portfolio Register'!S28="","",'Portfolio Register'!S28)</f>
        <v/>
      </c>
      <c r="AC100" s="78" t="str">
        <f aca="false">'Portfolio Register'!T28</f>
        <v/>
      </c>
      <c r="AD100" s="78" t="str">
        <f aca="false">IF('Portfolio Register'!V100="","",'Portfolio Register'!V100)</f>
        <v/>
      </c>
      <c r="AE100" s="85" t="str">
        <f aca="false">IF('Portfolio Register'!W100="","",'Portfolio Register'!W100)</f>
        <v/>
      </c>
      <c r="AF100" s="78" t="str">
        <f aca="false">IF('Portfolio Register'!X100="","",'Portfolio Register'!X100)</f>
        <v/>
      </c>
      <c r="AG100" s="78" t="str">
        <f aca="false">IF(X100="","",IF(OR(AC100="EXPIRED",AC100="OVERDUE"),"1 - OVERDUE",IF(OR(AC100="MISSING DATE",AC100="CHECK INPUT"),"2 - MISSING / CHECK INPUT",IF(AB100&lt;=30,"3 - DUE ≤ 30 DAYS",IF(AB100&lt;=90,"4 - DUE ≤ 90 DAYS","5 - DUE ≤ 180 DAYS")))))</f>
        <v>5 - DUE ≤ 180 DAYS</v>
      </c>
    </row>
    <row r="101" customFormat="false" ht="20" hidden="false" customHeight="true" outlineLevel="0" collapsed="false">
      <c r="A101" s="79"/>
      <c r="B101" s="80"/>
      <c r="C101" s="81"/>
      <c r="D101" s="82"/>
      <c r="E101" s="83"/>
      <c r="F101" s="84"/>
      <c r="G101" s="80"/>
      <c r="H101" s="82"/>
      <c r="I101" s="84"/>
      <c r="J101" s="84"/>
      <c r="X101" s="78" t="n">
        <f aca="false">'Portfolio Register'!A29</f>
        <v>0</v>
      </c>
      <c r="Y101" s="78" t="n">
        <f aca="false">'Portfolio Register'!B29</f>
        <v>0</v>
      </c>
      <c r="Z101" s="78" t="str">
        <f aca="false">"SMAA"</f>
        <v>SMAA</v>
      </c>
      <c r="AA101" s="85" t="str">
        <f aca="false">IF('Portfolio Register'!F29="","",'Portfolio Register'!F29)</f>
        <v/>
      </c>
      <c r="AB101" s="78" t="str">
        <f aca="false">IF('Portfolio Register'!G29="","",'Portfolio Register'!G29)</f>
        <v/>
      </c>
      <c r="AC101" s="78" t="str">
        <f aca="false">'Portfolio Register'!H29</f>
        <v/>
      </c>
      <c r="AD101" s="78" t="str">
        <f aca="false">IF('Portfolio Register'!V101="","",'Portfolio Register'!V101)</f>
        <v/>
      </c>
      <c r="AE101" s="85" t="str">
        <f aca="false">IF('Portfolio Register'!W101="","",'Portfolio Register'!W101)</f>
        <v/>
      </c>
      <c r="AF101" s="78" t="str">
        <f aca="false">IF('Portfolio Register'!X101="","",'Portfolio Register'!X101)</f>
        <v/>
      </c>
      <c r="AG101" s="78" t="str">
        <f aca="false">IF(X101="","",IF(OR(AC101="EXPIRED",AC101="OVERDUE"),"1 - OVERDUE",IF(OR(AC101="MISSING DATE",AC101="CHECK INPUT"),"2 - MISSING / CHECK INPUT",IF(AB101&lt;=30,"3 - DUE ≤ 30 DAYS",IF(AB101&lt;=90,"4 - DUE ≤ 90 DAYS","5 - DUE ≤ 180 DAYS")))))</f>
        <v>5 - DUE ≤ 180 DAYS</v>
      </c>
    </row>
    <row r="102" customFormat="false" ht="20" hidden="false" customHeight="true" outlineLevel="0" collapsed="false">
      <c r="A102" s="79"/>
      <c r="B102" s="80"/>
      <c r="C102" s="81"/>
      <c r="D102" s="82"/>
      <c r="E102" s="83"/>
      <c r="F102" s="84"/>
      <c r="G102" s="80"/>
      <c r="H102" s="82"/>
      <c r="I102" s="84"/>
      <c r="J102" s="84"/>
      <c r="X102" s="78" t="n">
        <f aca="false">'Portfolio Register'!A29</f>
        <v>0</v>
      </c>
      <c r="Y102" s="78" t="n">
        <f aca="false">'Portfolio Register'!B29</f>
        <v>0</v>
      </c>
      <c r="Z102" s="78" t="str">
        <f aca="false">"AFSS"</f>
        <v>AFSS</v>
      </c>
      <c r="AA102" s="85" t="str">
        <f aca="false">IF('Portfolio Register'!J29="","",'Portfolio Register'!J29)</f>
        <v/>
      </c>
      <c r="AB102" s="78" t="str">
        <f aca="false">IF('Portfolio Register'!K29="","",'Portfolio Register'!K29)</f>
        <v/>
      </c>
      <c r="AC102" s="78" t="str">
        <f aca="false">'Portfolio Register'!L29</f>
        <v/>
      </c>
      <c r="AD102" s="78" t="str">
        <f aca="false">IF('Portfolio Register'!V102="","",'Portfolio Register'!V102)</f>
        <v/>
      </c>
      <c r="AE102" s="85" t="str">
        <f aca="false">IF('Portfolio Register'!W102="","",'Portfolio Register'!W102)</f>
        <v/>
      </c>
      <c r="AF102" s="78" t="str">
        <f aca="false">IF('Portfolio Register'!X102="","",'Portfolio Register'!X102)</f>
        <v/>
      </c>
      <c r="AG102" s="78" t="str">
        <f aca="false">IF(X102="","",IF(OR(AC102="EXPIRED",AC102="OVERDUE"),"1 - OVERDUE",IF(OR(AC102="MISSING DATE",AC102="CHECK INPUT"),"2 - MISSING / CHECK INPUT",IF(AB102&lt;=30,"3 - DUE ≤ 30 DAYS",IF(AB102&lt;=90,"4 - DUE ≤ 90 DAYS","5 - DUE ≤ 180 DAYS")))))</f>
        <v>5 - DUE ≤ 180 DAYS</v>
      </c>
    </row>
    <row r="103" customFormat="false" ht="20" hidden="false" customHeight="true" outlineLevel="0" collapsed="false">
      <c r="A103" s="79"/>
      <c r="B103" s="80"/>
      <c r="C103" s="81"/>
      <c r="D103" s="82"/>
      <c r="E103" s="83"/>
      <c r="F103" s="84"/>
      <c r="G103" s="80"/>
      <c r="H103" s="82"/>
      <c r="I103" s="84"/>
      <c r="J103" s="84"/>
      <c r="X103" s="78" t="n">
        <f aca="false">'Portfolio Register'!A29</f>
        <v>0</v>
      </c>
      <c r="Y103" s="78" t="n">
        <f aca="false">'Portfolio Register'!B29</f>
        <v>0</v>
      </c>
      <c r="Z103" s="78" t="str">
        <f aca="false">"Insurance"</f>
        <v>Insurance</v>
      </c>
      <c r="AA103" s="85" t="str">
        <f aca="false">IF('Portfolio Register'!N29="","",'Portfolio Register'!N29)</f>
        <v/>
      </c>
      <c r="AB103" s="78" t="str">
        <f aca="false">IF('Portfolio Register'!O29="","",'Portfolio Register'!O29)</f>
        <v/>
      </c>
      <c r="AC103" s="78" t="str">
        <f aca="false">'Portfolio Register'!P29</f>
        <v/>
      </c>
      <c r="AD103" s="78" t="str">
        <f aca="false">IF('Portfolio Register'!V103="","",'Portfolio Register'!V103)</f>
        <v/>
      </c>
      <c r="AE103" s="85" t="str">
        <f aca="false">IF('Portfolio Register'!W103="","",'Portfolio Register'!W103)</f>
        <v/>
      </c>
      <c r="AF103" s="78" t="str">
        <f aca="false">IF('Portfolio Register'!X103="","",'Portfolio Register'!X103)</f>
        <v/>
      </c>
      <c r="AG103" s="78" t="str">
        <f aca="false">IF(X103="","",IF(OR(AC103="EXPIRED",AC103="OVERDUE"),"1 - OVERDUE",IF(OR(AC103="MISSING DATE",AC103="CHECK INPUT"),"2 - MISSING / CHECK INPUT",IF(AB103&lt;=30,"3 - DUE ≤ 30 DAYS",IF(AB103&lt;=90,"4 - DUE ≤ 90 DAYS","5 - DUE ≤ 180 DAYS")))))</f>
        <v>5 - DUE ≤ 180 DAYS</v>
      </c>
    </row>
    <row r="104" customFormat="false" ht="20" hidden="false" customHeight="true" outlineLevel="0" collapsed="false">
      <c r="A104" s="79"/>
      <c r="B104" s="80"/>
      <c r="C104" s="81"/>
      <c r="D104" s="82"/>
      <c r="E104" s="83"/>
      <c r="F104" s="84"/>
      <c r="G104" s="80"/>
      <c r="H104" s="82"/>
      <c r="I104" s="84"/>
      <c r="J104" s="84"/>
      <c r="X104" s="78" t="n">
        <f aca="false">'Portfolio Register'!A29</f>
        <v>0</v>
      </c>
      <c r="Y104" s="78" t="n">
        <f aca="false">'Portfolio Register'!B29</f>
        <v>0</v>
      </c>
      <c r="Z104" s="78" t="str">
        <f aca="false">"Lift"</f>
        <v>Lift</v>
      </c>
      <c r="AA104" s="85" t="str">
        <f aca="false">IF('Portfolio Register'!R29="","",'Portfolio Register'!R29)</f>
        <v/>
      </c>
      <c r="AB104" s="78" t="str">
        <f aca="false">IF('Portfolio Register'!S29="","",'Portfolio Register'!S29)</f>
        <v/>
      </c>
      <c r="AC104" s="78" t="str">
        <f aca="false">'Portfolio Register'!T29</f>
        <v/>
      </c>
      <c r="AD104" s="78" t="str">
        <f aca="false">IF('Portfolio Register'!V104="","",'Portfolio Register'!V104)</f>
        <v/>
      </c>
      <c r="AE104" s="85" t="str">
        <f aca="false">IF('Portfolio Register'!W104="","",'Portfolio Register'!W104)</f>
        <v/>
      </c>
      <c r="AF104" s="78" t="str">
        <f aca="false">IF('Portfolio Register'!X104="","",'Portfolio Register'!X104)</f>
        <v/>
      </c>
      <c r="AG104" s="78" t="str">
        <f aca="false">IF(X104="","",IF(OR(AC104="EXPIRED",AC104="OVERDUE"),"1 - OVERDUE",IF(OR(AC104="MISSING DATE",AC104="CHECK INPUT"),"2 - MISSING / CHECK INPUT",IF(AB104&lt;=30,"3 - DUE ≤ 30 DAYS",IF(AB104&lt;=90,"4 - DUE ≤ 90 DAYS","5 - DUE ≤ 180 DAYS")))))</f>
        <v>5 - DUE ≤ 180 DAYS</v>
      </c>
    </row>
    <row r="105" customFormat="false" ht="24.95" hidden="false" customHeight="true" outlineLevel="0" collapsed="false">
      <c r="A105" s="14"/>
      <c r="B105" s="87"/>
      <c r="C105" s="88"/>
      <c r="D105" s="89"/>
      <c r="E105" s="90"/>
      <c r="F105" s="88"/>
      <c r="G105" s="91"/>
      <c r="H105" s="92"/>
      <c r="I105" s="88"/>
      <c r="J105" s="88"/>
      <c r="X105" s="78" t="n">
        <f aca="false">'Portfolio Register'!A30</f>
        <v>0</v>
      </c>
      <c r="Y105" s="78" t="n">
        <f aca="false">'Portfolio Register'!B30</f>
        <v>0</v>
      </c>
      <c r="Z105" s="78" t="str">
        <f aca="false">"SMAA"</f>
        <v>SMAA</v>
      </c>
      <c r="AA105" s="85" t="str">
        <f aca="false">IF('Portfolio Register'!F30="","",'Portfolio Register'!F30)</f>
        <v/>
      </c>
      <c r="AB105" s="78" t="str">
        <f aca="false">IF('Portfolio Register'!G30="","",'Portfolio Register'!G30)</f>
        <v/>
      </c>
      <c r="AC105" s="78" t="str">
        <f aca="false">'Portfolio Register'!H30</f>
        <v/>
      </c>
      <c r="AD105" s="78" t="str">
        <f aca="false">IF('Portfolio Register'!V5="","",'Portfolio Register'!V5)</f>
        <v/>
      </c>
      <c r="AE105" s="85" t="str">
        <f aca="false">IF('Portfolio Register'!W5="","",'Portfolio Register'!W5)</f>
        <v/>
      </c>
      <c r="AF105" s="78" t="str">
        <f aca="false">IF('Portfolio Register'!X5="","",'Portfolio Register'!X5)</f>
        <v/>
      </c>
      <c r="AG105" s="78" t="str">
        <f aca="false">IF(X105="","",IF(OR(AC105="EXPIRED",AC105="OVERDUE"),"1 - OVERDUE",IF(OR(AC105="MISSING DATE",AC105="CHECK INPUT"),"2 - MISSING / CHECK INPUT",IF(AB105&lt;=30,"3 - DUE ≤ 30 DAYS",IF(AB105&lt;=90,"4 - DUE ≤ 90 DAYS","5 - DUE ≤ 180 DAYS")))))</f>
        <v>5 - DUE ≤ 180 DAYS</v>
      </c>
    </row>
    <row r="106" customFormat="false" ht="24.95" hidden="false" customHeight="true" outlineLevel="0" collapsed="false">
      <c r="A106" s="14"/>
      <c r="B106" s="87"/>
      <c r="C106" s="88"/>
      <c r="D106" s="89"/>
      <c r="E106" s="90"/>
      <c r="F106" s="88"/>
      <c r="G106" s="91"/>
      <c r="H106" s="92"/>
      <c r="I106" s="88"/>
      <c r="J106" s="88"/>
      <c r="X106" s="78" t="n">
        <f aca="false">'Portfolio Register'!A30</f>
        <v>0</v>
      </c>
      <c r="Y106" s="78" t="n">
        <f aca="false">'Portfolio Register'!B30</f>
        <v>0</v>
      </c>
      <c r="Z106" s="78" t="str">
        <f aca="false">"AFSS"</f>
        <v>AFSS</v>
      </c>
      <c r="AA106" s="85" t="str">
        <f aca="false">IF('Portfolio Register'!J30="","",'Portfolio Register'!J30)</f>
        <v/>
      </c>
      <c r="AB106" s="78" t="str">
        <f aca="false">IF('Portfolio Register'!K30="","",'Portfolio Register'!K30)</f>
        <v/>
      </c>
      <c r="AC106" s="78" t="str">
        <f aca="false">'Portfolio Register'!L30</f>
        <v/>
      </c>
      <c r="AD106" s="78" t="str">
        <f aca="false">IF('Portfolio Register'!V6="","",'Portfolio Register'!V6)</f>
        <v/>
      </c>
      <c r="AE106" s="85" t="str">
        <f aca="false">IF('Portfolio Register'!W6="","",'Portfolio Register'!W6)</f>
        <v/>
      </c>
      <c r="AF106" s="78" t="str">
        <f aca="false">IF('Portfolio Register'!X6="","",'Portfolio Register'!X6)</f>
        <v/>
      </c>
      <c r="AG106" s="78" t="str">
        <f aca="false">IF(X106="","",IF(OR(AC106="EXPIRED",AC106="OVERDUE"),"1 - OVERDUE",IF(OR(AC106="MISSING DATE",AC106="CHECK INPUT"),"2 - MISSING / CHECK INPUT",IF(AB106&lt;=30,"3 - DUE ≤ 30 DAYS",IF(AB106&lt;=90,"4 - DUE ≤ 90 DAYS","5 - DUE ≤ 180 DAYS")))))</f>
        <v>5 - DUE ≤ 180 DAYS</v>
      </c>
    </row>
    <row r="107" customFormat="false" ht="24.95" hidden="false" customHeight="true" outlineLevel="0" collapsed="false">
      <c r="A107" s="14"/>
      <c r="B107" s="87"/>
      <c r="C107" s="88"/>
      <c r="D107" s="89"/>
      <c r="E107" s="90"/>
      <c r="F107" s="88"/>
      <c r="G107" s="91"/>
      <c r="H107" s="92"/>
      <c r="I107" s="88"/>
      <c r="J107" s="88"/>
      <c r="X107" s="78" t="n">
        <f aca="false">'Portfolio Register'!A30</f>
        <v>0</v>
      </c>
      <c r="Y107" s="78" t="n">
        <f aca="false">'Portfolio Register'!B30</f>
        <v>0</v>
      </c>
      <c r="Z107" s="78" t="str">
        <f aca="false">"Insurance"</f>
        <v>Insurance</v>
      </c>
      <c r="AA107" s="85" t="str">
        <f aca="false">IF('Portfolio Register'!N30="","",'Portfolio Register'!N30)</f>
        <v/>
      </c>
      <c r="AB107" s="78" t="str">
        <f aca="false">IF('Portfolio Register'!O30="","",'Portfolio Register'!O30)</f>
        <v/>
      </c>
      <c r="AC107" s="78" t="str">
        <f aca="false">'Portfolio Register'!P30</f>
        <v/>
      </c>
      <c r="AD107" s="78" t="str">
        <f aca="false">IF('Portfolio Register'!V7="","",'Portfolio Register'!V7)</f>
        <v/>
      </c>
      <c r="AE107" s="85" t="str">
        <f aca="false">IF('Portfolio Register'!W7="","",'Portfolio Register'!W7)</f>
        <v/>
      </c>
      <c r="AF107" s="78" t="str">
        <f aca="false">IF('Portfolio Register'!X7="","",'Portfolio Register'!X7)</f>
        <v/>
      </c>
      <c r="AG107" s="78" t="str">
        <f aca="false">IF(X107="","",IF(OR(AC107="EXPIRED",AC107="OVERDUE"),"1 - OVERDUE",IF(OR(AC107="MISSING DATE",AC107="CHECK INPUT"),"2 - MISSING / CHECK INPUT",IF(AB107&lt;=30,"3 - DUE ≤ 30 DAYS",IF(AB107&lt;=90,"4 - DUE ≤ 90 DAYS","5 - DUE ≤ 180 DAYS")))))</f>
        <v>5 - DUE ≤ 180 DAYS</v>
      </c>
    </row>
    <row r="108" customFormat="false" ht="24.95" hidden="false" customHeight="true" outlineLevel="0" collapsed="false">
      <c r="A108" s="14"/>
      <c r="B108" s="87"/>
      <c r="C108" s="88"/>
      <c r="D108" s="89"/>
      <c r="E108" s="90"/>
      <c r="F108" s="88"/>
      <c r="G108" s="91"/>
      <c r="H108" s="92"/>
      <c r="I108" s="88"/>
      <c r="J108" s="88"/>
      <c r="X108" s="78" t="n">
        <f aca="false">'Portfolio Register'!A30</f>
        <v>0</v>
      </c>
      <c r="Y108" s="78" t="n">
        <f aca="false">'Portfolio Register'!B30</f>
        <v>0</v>
      </c>
      <c r="Z108" s="78" t="str">
        <f aca="false">"Lift"</f>
        <v>Lift</v>
      </c>
      <c r="AA108" s="85" t="str">
        <f aca="false">IF('Portfolio Register'!R30="","",'Portfolio Register'!R30)</f>
        <v/>
      </c>
      <c r="AB108" s="78" t="str">
        <f aca="false">IF('Portfolio Register'!S30="","",'Portfolio Register'!S30)</f>
        <v/>
      </c>
      <c r="AC108" s="78" t="str">
        <f aca="false">'Portfolio Register'!T30</f>
        <v/>
      </c>
      <c r="AD108" s="78" t="str">
        <f aca="false">IF('Portfolio Register'!V8="","",'Portfolio Register'!V8)</f>
        <v/>
      </c>
      <c r="AE108" s="85" t="str">
        <f aca="false">IF('Portfolio Register'!W8="","",'Portfolio Register'!W8)</f>
        <v/>
      </c>
      <c r="AF108" s="78" t="str">
        <f aca="false">IF('Portfolio Register'!X8="","",'Portfolio Register'!X8)</f>
        <v/>
      </c>
      <c r="AG108" s="78" t="str">
        <f aca="false">IF(X108="","",IF(OR(AC108="EXPIRED",AC108="OVERDUE"),"1 - OVERDUE",IF(OR(AC108="MISSING DATE",AC108="CHECK INPUT"),"2 - MISSING / CHECK INPUT",IF(AB108&lt;=30,"3 - DUE ≤ 30 DAYS",IF(AB108&lt;=90,"4 - DUE ≤ 90 DAYS","5 - DUE ≤ 180 DAYS")))))</f>
        <v>5 - DUE ≤ 180 DAYS</v>
      </c>
    </row>
    <row r="109" customFormat="false" ht="24.95" hidden="false" customHeight="true" outlineLevel="0" collapsed="false">
      <c r="A109" s="14"/>
      <c r="B109" s="87"/>
      <c r="C109" s="88"/>
      <c r="D109" s="89"/>
      <c r="E109" s="90"/>
      <c r="F109" s="88"/>
      <c r="G109" s="91"/>
      <c r="H109" s="92"/>
      <c r="I109" s="88"/>
      <c r="J109" s="88"/>
      <c r="X109" s="78" t="n">
        <f aca="false">'Portfolio Register'!A31</f>
        <v>0</v>
      </c>
      <c r="Y109" s="78" t="n">
        <f aca="false">'Portfolio Register'!B31</f>
        <v>0</v>
      </c>
      <c r="Z109" s="78" t="str">
        <f aca="false">"SMAA"</f>
        <v>SMAA</v>
      </c>
      <c r="AA109" s="85" t="str">
        <f aca="false">IF('Portfolio Register'!F31="","",'Portfolio Register'!F31)</f>
        <v/>
      </c>
      <c r="AB109" s="78" t="str">
        <f aca="false">IF('Portfolio Register'!G31="","",'Portfolio Register'!G31)</f>
        <v/>
      </c>
      <c r="AC109" s="78" t="str">
        <f aca="false">'Portfolio Register'!H31</f>
        <v/>
      </c>
      <c r="AD109" s="78" t="str">
        <f aca="false">IF('Portfolio Register'!V9="","",'Portfolio Register'!V9)</f>
        <v/>
      </c>
      <c r="AE109" s="85" t="str">
        <f aca="false">IF('Portfolio Register'!W9="","",'Portfolio Register'!W9)</f>
        <v/>
      </c>
      <c r="AF109" s="78" t="str">
        <f aca="false">IF('Portfolio Register'!X9="","",'Portfolio Register'!X9)</f>
        <v/>
      </c>
      <c r="AG109" s="78" t="str">
        <f aca="false">IF(X109="","",IF(OR(AC109="EXPIRED",AC109="OVERDUE"),"1 - OVERDUE",IF(OR(AC109="MISSING DATE",AC109="CHECK INPUT"),"2 - MISSING / CHECK INPUT",IF(AB109&lt;=30,"3 - DUE ≤ 30 DAYS",IF(AB109&lt;=90,"4 - DUE ≤ 90 DAYS","5 - DUE ≤ 180 DAYS")))))</f>
        <v>5 - DUE ≤ 180 DAYS</v>
      </c>
    </row>
    <row r="110" customFormat="false" ht="24.95" hidden="false" customHeight="true" outlineLevel="0" collapsed="false">
      <c r="A110" s="14"/>
      <c r="B110" s="87"/>
      <c r="C110" s="88"/>
      <c r="D110" s="89"/>
      <c r="E110" s="90"/>
      <c r="F110" s="88"/>
      <c r="G110" s="91"/>
      <c r="H110" s="92"/>
      <c r="I110" s="88"/>
      <c r="J110" s="88"/>
      <c r="X110" s="78" t="n">
        <f aca="false">'Portfolio Register'!A31</f>
        <v>0</v>
      </c>
      <c r="Y110" s="78" t="n">
        <f aca="false">'Portfolio Register'!B31</f>
        <v>0</v>
      </c>
      <c r="Z110" s="78" t="str">
        <f aca="false">"AFSS"</f>
        <v>AFSS</v>
      </c>
      <c r="AA110" s="85" t="str">
        <f aca="false">IF('Portfolio Register'!J31="","",'Portfolio Register'!J31)</f>
        <v/>
      </c>
      <c r="AB110" s="78" t="str">
        <f aca="false">IF('Portfolio Register'!K31="","",'Portfolio Register'!K31)</f>
        <v/>
      </c>
      <c r="AC110" s="78" t="str">
        <f aca="false">'Portfolio Register'!L31</f>
        <v/>
      </c>
      <c r="AD110" s="78" t="str">
        <f aca="false">IF('Portfolio Register'!V10="","",'Portfolio Register'!V10)</f>
        <v/>
      </c>
      <c r="AE110" s="85" t="str">
        <f aca="false">IF('Portfolio Register'!W10="","",'Portfolio Register'!W10)</f>
        <v/>
      </c>
      <c r="AF110" s="78" t="str">
        <f aca="false">IF('Portfolio Register'!X10="","",'Portfolio Register'!X10)</f>
        <v/>
      </c>
      <c r="AG110" s="78" t="str">
        <f aca="false">IF(X110="","",IF(OR(AC110="EXPIRED",AC110="OVERDUE"),"1 - OVERDUE",IF(OR(AC110="MISSING DATE",AC110="CHECK INPUT"),"2 - MISSING / CHECK INPUT",IF(AB110&lt;=30,"3 - DUE ≤ 30 DAYS",IF(AB110&lt;=90,"4 - DUE ≤ 90 DAYS","5 - DUE ≤ 180 DAYS")))))</f>
        <v>5 - DUE ≤ 180 DAYS</v>
      </c>
    </row>
    <row r="111" customFormat="false" ht="24.95" hidden="false" customHeight="true" outlineLevel="0" collapsed="false">
      <c r="A111" s="14"/>
      <c r="B111" s="87"/>
      <c r="C111" s="88"/>
      <c r="D111" s="89"/>
      <c r="E111" s="90"/>
      <c r="F111" s="88"/>
      <c r="G111" s="91"/>
      <c r="H111" s="92"/>
      <c r="I111" s="88"/>
      <c r="J111" s="88"/>
      <c r="X111" s="78" t="n">
        <f aca="false">'Portfolio Register'!A31</f>
        <v>0</v>
      </c>
      <c r="Y111" s="78" t="n">
        <f aca="false">'Portfolio Register'!B31</f>
        <v>0</v>
      </c>
      <c r="Z111" s="78" t="str">
        <f aca="false">"Insurance"</f>
        <v>Insurance</v>
      </c>
      <c r="AA111" s="85" t="str">
        <f aca="false">IF('Portfolio Register'!N31="","",'Portfolio Register'!N31)</f>
        <v/>
      </c>
      <c r="AB111" s="78" t="str">
        <f aca="false">IF('Portfolio Register'!O31="","",'Portfolio Register'!O31)</f>
        <v/>
      </c>
      <c r="AC111" s="78" t="str">
        <f aca="false">'Portfolio Register'!P31</f>
        <v/>
      </c>
      <c r="AD111" s="78" t="str">
        <f aca="false">IF('Portfolio Register'!V11="","",'Portfolio Register'!V11)</f>
        <v/>
      </c>
      <c r="AE111" s="85" t="str">
        <f aca="false">IF('Portfolio Register'!W11="","",'Portfolio Register'!W11)</f>
        <v/>
      </c>
      <c r="AF111" s="78" t="str">
        <f aca="false">IF('Portfolio Register'!X11="","",'Portfolio Register'!X11)</f>
        <v/>
      </c>
      <c r="AG111" s="78" t="str">
        <f aca="false">IF(X111="","",IF(OR(AC111="EXPIRED",AC111="OVERDUE"),"1 - OVERDUE",IF(OR(AC111="MISSING DATE",AC111="CHECK INPUT"),"2 - MISSING / CHECK INPUT",IF(AB111&lt;=30,"3 - DUE ≤ 30 DAYS",IF(AB111&lt;=90,"4 - DUE ≤ 90 DAYS","5 - DUE ≤ 180 DAYS")))))</f>
        <v>5 - DUE ≤ 180 DAYS</v>
      </c>
    </row>
    <row r="112" customFormat="false" ht="24.95" hidden="false" customHeight="true" outlineLevel="0" collapsed="false">
      <c r="A112" s="14"/>
      <c r="B112" s="87"/>
      <c r="C112" s="88"/>
      <c r="D112" s="89"/>
      <c r="E112" s="90"/>
      <c r="F112" s="88"/>
      <c r="G112" s="91"/>
      <c r="H112" s="92"/>
      <c r="I112" s="88"/>
      <c r="J112" s="88"/>
      <c r="X112" s="78" t="n">
        <f aca="false">'Portfolio Register'!A31</f>
        <v>0</v>
      </c>
      <c r="Y112" s="78" t="n">
        <f aca="false">'Portfolio Register'!B31</f>
        <v>0</v>
      </c>
      <c r="Z112" s="78" t="str">
        <f aca="false">"Lift"</f>
        <v>Lift</v>
      </c>
      <c r="AA112" s="85" t="str">
        <f aca="false">IF('Portfolio Register'!R31="","",'Portfolio Register'!R31)</f>
        <v/>
      </c>
      <c r="AB112" s="78" t="str">
        <f aca="false">IF('Portfolio Register'!S31="","",'Portfolio Register'!S31)</f>
        <v/>
      </c>
      <c r="AC112" s="78" t="str">
        <f aca="false">'Portfolio Register'!T31</f>
        <v/>
      </c>
      <c r="AD112" s="78" t="str">
        <f aca="false">IF('Portfolio Register'!V12="","",'Portfolio Register'!V12)</f>
        <v/>
      </c>
      <c r="AE112" s="85" t="str">
        <f aca="false">IF('Portfolio Register'!W12="","",'Portfolio Register'!W12)</f>
        <v/>
      </c>
      <c r="AF112" s="78" t="str">
        <f aca="false">IF('Portfolio Register'!X12="","",'Portfolio Register'!X12)</f>
        <v/>
      </c>
      <c r="AG112" s="78" t="str">
        <f aca="false">IF(X112="","",IF(OR(AC112="EXPIRED",AC112="OVERDUE"),"1 - OVERDUE",IF(OR(AC112="MISSING DATE",AC112="CHECK INPUT"),"2 - MISSING / CHECK INPUT",IF(AB112&lt;=30,"3 - DUE ≤ 30 DAYS",IF(AB112&lt;=90,"4 - DUE ≤ 90 DAYS","5 - DUE ≤ 180 DAYS")))))</f>
        <v>5 - DUE ≤ 180 DAYS</v>
      </c>
    </row>
    <row r="113" customFormat="false" ht="24.95" hidden="false" customHeight="true" outlineLevel="0" collapsed="false">
      <c r="A113" s="14"/>
      <c r="B113" s="87"/>
      <c r="C113" s="88"/>
      <c r="D113" s="89"/>
      <c r="E113" s="90"/>
      <c r="F113" s="88"/>
      <c r="G113" s="91"/>
      <c r="H113" s="92"/>
      <c r="I113" s="88"/>
      <c r="J113" s="88"/>
      <c r="X113" s="78" t="n">
        <f aca="false">'Portfolio Register'!A32</f>
        <v>0</v>
      </c>
      <c r="Y113" s="78" t="n">
        <f aca="false">'Portfolio Register'!B32</f>
        <v>0</v>
      </c>
      <c r="Z113" s="78" t="str">
        <f aca="false">"SMAA"</f>
        <v>SMAA</v>
      </c>
      <c r="AA113" s="85" t="str">
        <f aca="false">IF('Portfolio Register'!F32="","",'Portfolio Register'!F32)</f>
        <v/>
      </c>
      <c r="AB113" s="78" t="str">
        <f aca="false">IF('Portfolio Register'!G32="","",'Portfolio Register'!G32)</f>
        <v/>
      </c>
      <c r="AC113" s="78" t="str">
        <f aca="false">'Portfolio Register'!H32</f>
        <v/>
      </c>
      <c r="AD113" s="78" t="str">
        <f aca="false">IF('Portfolio Register'!V13="","",'Portfolio Register'!V13)</f>
        <v/>
      </c>
      <c r="AE113" s="85" t="str">
        <f aca="false">IF('Portfolio Register'!W13="","",'Portfolio Register'!W13)</f>
        <v/>
      </c>
      <c r="AF113" s="78" t="str">
        <f aca="false">IF('Portfolio Register'!X13="","",'Portfolio Register'!X13)</f>
        <v/>
      </c>
      <c r="AG113" s="78" t="str">
        <f aca="false">IF(X113="","",IF(OR(AC113="EXPIRED",AC113="OVERDUE"),"1 - OVERDUE",IF(OR(AC113="MISSING DATE",AC113="CHECK INPUT"),"2 - MISSING / CHECK INPUT",IF(AB113&lt;=30,"3 - DUE ≤ 30 DAYS",IF(AB113&lt;=90,"4 - DUE ≤ 90 DAYS","5 - DUE ≤ 180 DAYS")))))</f>
        <v>5 - DUE ≤ 180 DAYS</v>
      </c>
    </row>
    <row r="114" customFormat="false" ht="24.95" hidden="false" customHeight="true" outlineLevel="0" collapsed="false">
      <c r="A114" s="14"/>
      <c r="B114" s="87"/>
      <c r="C114" s="88"/>
      <c r="D114" s="89"/>
      <c r="E114" s="90"/>
      <c r="F114" s="88"/>
      <c r="G114" s="91"/>
      <c r="H114" s="92"/>
      <c r="I114" s="88"/>
      <c r="J114" s="88"/>
      <c r="X114" s="78" t="n">
        <f aca="false">'Portfolio Register'!A32</f>
        <v>0</v>
      </c>
      <c r="Y114" s="78" t="n">
        <f aca="false">'Portfolio Register'!B32</f>
        <v>0</v>
      </c>
      <c r="Z114" s="78" t="str">
        <f aca="false">"AFSS"</f>
        <v>AFSS</v>
      </c>
      <c r="AA114" s="85" t="str">
        <f aca="false">IF('Portfolio Register'!J32="","",'Portfolio Register'!J32)</f>
        <v/>
      </c>
      <c r="AB114" s="78" t="str">
        <f aca="false">IF('Portfolio Register'!K32="","",'Portfolio Register'!K32)</f>
        <v/>
      </c>
      <c r="AC114" s="78" t="str">
        <f aca="false">'Portfolio Register'!L32</f>
        <v/>
      </c>
      <c r="AD114" s="78" t="str">
        <f aca="false">IF('Portfolio Register'!V14="","",'Portfolio Register'!V14)</f>
        <v/>
      </c>
      <c r="AE114" s="85" t="str">
        <f aca="false">IF('Portfolio Register'!W14="","",'Portfolio Register'!W14)</f>
        <v/>
      </c>
      <c r="AF114" s="78" t="str">
        <f aca="false">IF('Portfolio Register'!X14="","",'Portfolio Register'!X14)</f>
        <v/>
      </c>
      <c r="AG114" s="78" t="str">
        <f aca="false">IF(X114="","",IF(OR(AC114="EXPIRED",AC114="OVERDUE"),"1 - OVERDUE",IF(OR(AC114="MISSING DATE",AC114="CHECK INPUT"),"2 - MISSING / CHECK INPUT",IF(AB114&lt;=30,"3 - DUE ≤ 30 DAYS",IF(AB114&lt;=90,"4 - DUE ≤ 90 DAYS","5 - DUE ≤ 180 DAYS")))))</f>
        <v>5 - DUE ≤ 180 DAYS</v>
      </c>
    </row>
    <row r="115" customFormat="false" ht="24.95" hidden="false" customHeight="true" outlineLevel="0" collapsed="false">
      <c r="A115" s="14"/>
      <c r="B115" s="87"/>
      <c r="C115" s="88"/>
      <c r="D115" s="89"/>
      <c r="E115" s="90"/>
      <c r="F115" s="88"/>
      <c r="G115" s="91"/>
      <c r="H115" s="92"/>
      <c r="I115" s="88"/>
      <c r="J115" s="88"/>
      <c r="X115" s="78" t="n">
        <f aca="false">'Portfolio Register'!A32</f>
        <v>0</v>
      </c>
      <c r="Y115" s="78" t="n">
        <f aca="false">'Portfolio Register'!B32</f>
        <v>0</v>
      </c>
      <c r="Z115" s="78" t="str">
        <f aca="false">"Insurance"</f>
        <v>Insurance</v>
      </c>
      <c r="AA115" s="85" t="str">
        <f aca="false">IF('Portfolio Register'!N32="","",'Portfolio Register'!N32)</f>
        <v/>
      </c>
      <c r="AB115" s="78" t="str">
        <f aca="false">IF('Portfolio Register'!O32="","",'Portfolio Register'!O32)</f>
        <v/>
      </c>
      <c r="AC115" s="78" t="str">
        <f aca="false">'Portfolio Register'!P32</f>
        <v/>
      </c>
      <c r="AD115" s="78" t="str">
        <f aca="false">IF('Portfolio Register'!V15="","",'Portfolio Register'!V15)</f>
        <v/>
      </c>
      <c r="AE115" s="85" t="str">
        <f aca="false">IF('Portfolio Register'!W15="","",'Portfolio Register'!W15)</f>
        <v/>
      </c>
      <c r="AF115" s="78" t="str">
        <f aca="false">IF('Portfolio Register'!X15="","",'Portfolio Register'!X15)</f>
        <v/>
      </c>
      <c r="AG115" s="78" t="str">
        <f aca="false">IF(X115="","",IF(OR(AC115="EXPIRED",AC115="OVERDUE"),"1 - OVERDUE",IF(OR(AC115="MISSING DATE",AC115="CHECK INPUT"),"2 - MISSING / CHECK INPUT",IF(AB115&lt;=30,"3 - DUE ≤ 30 DAYS",IF(AB115&lt;=90,"4 - DUE ≤ 90 DAYS","5 - DUE ≤ 180 DAYS")))))</f>
        <v>5 - DUE ≤ 180 DAYS</v>
      </c>
    </row>
    <row r="116" customFormat="false" ht="24.95" hidden="false" customHeight="true" outlineLevel="0" collapsed="false">
      <c r="A116" s="14"/>
      <c r="B116" s="87"/>
      <c r="C116" s="88"/>
      <c r="D116" s="89"/>
      <c r="E116" s="90"/>
      <c r="F116" s="88"/>
      <c r="G116" s="91"/>
      <c r="H116" s="92"/>
      <c r="I116" s="88"/>
      <c r="J116" s="88"/>
      <c r="X116" s="78" t="n">
        <f aca="false">'Portfolio Register'!A32</f>
        <v>0</v>
      </c>
      <c r="Y116" s="78" t="n">
        <f aca="false">'Portfolio Register'!B32</f>
        <v>0</v>
      </c>
      <c r="Z116" s="78" t="str">
        <f aca="false">"Lift"</f>
        <v>Lift</v>
      </c>
      <c r="AA116" s="85" t="str">
        <f aca="false">IF('Portfolio Register'!R32="","",'Portfolio Register'!R32)</f>
        <v/>
      </c>
      <c r="AB116" s="78" t="str">
        <f aca="false">IF('Portfolio Register'!S32="","",'Portfolio Register'!S32)</f>
        <v/>
      </c>
      <c r="AC116" s="78" t="str">
        <f aca="false">'Portfolio Register'!T32</f>
        <v/>
      </c>
      <c r="AD116" s="78" t="str">
        <f aca="false">IF('Portfolio Register'!V16="","",'Portfolio Register'!V16)</f>
        <v/>
      </c>
      <c r="AE116" s="85" t="str">
        <f aca="false">IF('Portfolio Register'!W16="","",'Portfolio Register'!W16)</f>
        <v/>
      </c>
      <c r="AF116" s="78" t="str">
        <f aca="false">IF('Portfolio Register'!X16="","",'Portfolio Register'!X16)</f>
        <v/>
      </c>
      <c r="AG116" s="78" t="str">
        <f aca="false">IF(X116="","",IF(OR(AC116="EXPIRED",AC116="OVERDUE"),"1 - OVERDUE",IF(OR(AC116="MISSING DATE",AC116="CHECK INPUT"),"2 - MISSING / CHECK INPUT",IF(AB116&lt;=30,"3 - DUE ≤ 30 DAYS",IF(AB116&lt;=90,"4 - DUE ≤ 90 DAYS","5 - DUE ≤ 180 DAYS")))))</f>
        <v>5 - DUE ≤ 180 DAYS</v>
      </c>
    </row>
    <row r="117" customFormat="false" ht="24.95" hidden="false" customHeight="true" outlineLevel="0" collapsed="false">
      <c r="A117" s="14"/>
      <c r="B117" s="87"/>
      <c r="C117" s="88"/>
      <c r="D117" s="89"/>
      <c r="E117" s="90"/>
      <c r="F117" s="88"/>
      <c r="G117" s="91"/>
      <c r="H117" s="92"/>
      <c r="I117" s="88"/>
      <c r="J117" s="88"/>
      <c r="X117" s="78" t="n">
        <f aca="false">'Portfolio Register'!A33</f>
        <v>0</v>
      </c>
      <c r="Y117" s="78" t="n">
        <f aca="false">'Portfolio Register'!B33</f>
        <v>0</v>
      </c>
      <c r="Z117" s="78" t="str">
        <f aca="false">"SMAA"</f>
        <v>SMAA</v>
      </c>
      <c r="AA117" s="85" t="str">
        <f aca="false">IF('Portfolio Register'!F33="","",'Portfolio Register'!F33)</f>
        <v/>
      </c>
      <c r="AB117" s="78" t="str">
        <f aca="false">IF('Portfolio Register'!G33="","",'Portfolio Register'!G33)</f>
        <v/>
      </c>
      <c r="AC117" s="78" t="str">
        <f aca="false">'Portfolio Register'!H33</f>
        <v/>
      </c>
      <c r="AD117" s="78" t="str">
        <f aca="false">IF('Portfolio Register'!V17="","",'Portfolio Register'!V17)</f>
        <v/>
      </c>
      <c r="AE117" s="85" t="str">
        <f aca="false">IF('Portfolio Register'!W17="","",'Portfolio Register'!W17)</f>
        <v/>
      </c>
      <c r="AF117" s="78" t="str">
        <f aca="false">IF('Portfolio Register'!X17="","",'Portfolio Register'!X17)</f>
        <v/>
      </c>
      <c r="AG117" s="78" t="str">
        <f aca="false">IF(X117="","",IF(OR(AC117="EXPIRED",AC117="OVERDUE"),"1 - OVERDUE",IF(OR(AC117="MISSING DATE",AC117="CHECK INPUT"),"2 - MISSING / CHECK INPUT",IF(AB117&lt;=30,"3 - DUE ≤ 30 DAYS",IF(AB117&lt;=90,"4 - DUE ≤ 90 DAYS","5 - DUE ≤ 180 DAYS")))))</f>
        <v>5 - DUE ≤ 180 DAYS</v>
      </c>
    </row>
    <row r="118" customFormat="false" ht="24.95" hidden="false" customHeight="true" outlineLevel="0" collapsed="false">
      <c r="A118" s="14"/>
      <c r="B118" s="87"/>
      <c r="C118" s="88"/>
      <c r="D118" s="89"/>
      <c r="E118" s="90"/>
      <c r="F118" s="88"/>
      <c r="G118" s="91"/>
      <c r="H118" s="92"/>
      <c r="I118" s="88"/>
      <c r="J118" s="88"/>
      <c r="X118" s="78" t="n">
        <f aca="false">'Portfolio Register'!A33</f>
        <v>0</v>
      </c>
      <c r="Y118" s="78" t="n">
        <f aca="false">'Portfolio Register'!B33</f>
        <v>0</v>
      </c>
      <c r="Z118" s="78" t="str">
        <f aca="false">"AFSS"</f>
        <v>AFSS</v>
      </c>
      <c r="AA118" s="85" t="str">
        <f aca="false">IF('Portfolio Register'!J33="","",'Portfolio Register'!J33)</f>
        <v/>
      </c>
      <c r="AB118" s="78" t="str">
        <f aca="false">IF('Portfolio Register'!K33="","",'Portfolio Register'!K33)</f>
        <v/>
      </c>
      <c r="AC118" s="78" t="str">
        <f aca="false">'Portfolio Register'!L33</f>
        <v/>
      </c>
      <c r="AD118" s="78" t="str">
        <f aca="false">IF('Portfolio Register'!V18="","",'Portfolio Register'!V18)</f>
        <v/>
      </c>
      <c r="AE118" s="85" t="str">
        <f aca="false">IF('Portfolio Register'!W18="","",'Portfolio Register'!W18)</f>
        <v/>
      </c>
      <c r="AF118" s="78" t="str">
        <f aca="false">IF('Portfolio Register'!X18="","",'Portfolio Register'!X18)</f>
        <v/>
      </c>
      <c r="AG118" s="78" t="str">
        <f aca="false">IF(X118="","",IF(OR(AC118="EXPIRED",AC118="OVERDUE"),"1 - OVERDUE",IF(OR(AC118="MISSING DATE",AC118="CHECK INPUT"),"2 - MISSING / CHECK INPUT",IF(AB118&lt;=30,"3 - DUE ≤ 30 DAYS",IF(AB118&lt;=90,"4 - DUE ≤ 90 DAYS","5 - DUE ≤ 180 DAYS")))))</f>
        <v>5 - DUE ≤ 180 DAYS</v>
      </c>
    </row>
    <row r="119" customFormat="false" ht="24.95" hidden="false" customHeight="true" outlineLevel="0" collapsed="false">
      <c r="A119" s="14"/>
      <c r="B119" s="87"/>
      <c r="C119" s="88"/>
      <c r="D119" s="89"/>
      <c r="E119" s="90"/>
      <c r="F119" s="88"/>
      <c r="G119" s="91"/>
      <c r="H119" s="92"/>
      <c r="I119" s="88"/>
      <c r="J119" s="88"/>
      <c r="X119" s="78" t="n">
        <f aca="false">'Portfolio Register'!A33</f>
        <v>0</v>
      </c>
      <c r="Y119" s="78" t="n">
        <f aca="false">'Portfolio Register'!B33</f>
        <v>0</v>
      </c>
      <c r="Z119" s="78" t="str">
        <f aca="false">"Insurance"</f>
        <v>Insurance</v>
      </c>
      <c r="AA119" s="85" t="str">
        <f aca="false">IF('Portfolio Register'!N33="","",'Portfolio Register'!N33)</f>
        <v/>
      </c>
      <c r="AB119" s="78" t="str">
        <f aca="false">IF('Portfolio Register'!O33="","",'Portfolio Register'!O33)</f>
        <v/>
      </c>
      <c r="AC119" s="78" t="str">
        <f aca="false">'Portfolio Register'!P33</f>
        <v/>
      </c>
      <c r="AD119" s="78" t="str">
        <f aca="false">IF('Portfolio Register'!V19="","",'Portfolio Register'!V19)</f>
        <v/>
      </c>
      <c r="AE119" s="85" t="str">
        <f aca="false">IF('Portfolio Register'!W19="","",'Portfolio Register'!W19)</f>
        <v/>
      </c>
      <c r="AF119" s="78" t="str">
        <f aca="false">IF('Portfolio Register'!X19="","",'Portfolio Register'!X19)</f>
        <v/>
      </c>
      <c r="AG119" s="78" t="str">
        <f aca="false">IF(X119="","",IF(OR(AC119="EXPIRED",AC119="OVERDUE"),"1 - OVERDUE",IF(OR(AC119="MISSING DATE",AC119="CHECK INPUT"),"2 - MISSING / CHECK INPUT",IF(AB119&lt;=30,"3 - DUE ≤ 30 DAYS",IF(AB119&lt;=90,"4 - DUE ≤ 90 DAYS","5 - DUE ≤ 180 DAYS")))))</f>
        <v>5 - DUE ≤ 180 DAYS</v>
      </c>
    </row>
    <row r="120" customFormat="false" ht="24.95" hidden="false" customHeight="true" outlineLevel="0" collapsed="false">
      <c r="A120" s="14"/>
      <c r="B120" s="87"/>
      <c r="C120" s="88"/>
      <c r="D120" s="89"/>
      <c r="E120" s="90"/>
      <c r="F120" s="88"/>
      <c r="G120" s="91"/>
      <c r="H120" s="92"/>
      <c r="I120" s="88"/>
      <c r="J120" s="88"/>
      <c r="X120" s="78" t="n">
        <f aca="false">'Portfolio Register'!A33</f>
        <v>0</v>
      </c>
      <c r="Y120" s="78" t="n">
        <f aca="false">'Portfolio Register'!B33</f>
        <v>0</v>
      </c>
      <c r="Z120" s="78" t="str">
        <f aca="false">"Lift"</f>
        <v>Lift</v>
      </c>
      <c r="AA120" s="85" t="str">
        <f aca="false">IF('Portfolio Register'!R33="","",'Portfolio Register'!R33)</f>
        <v/>
      </c>
      <c r="AB120" s="78" t="str">
        <f aca="false">IF('Portfolio Register'!S33="","",'Portfolio Register'!S33)</f>
        <v/>
      </c>
      <c r="AC120" s="78" t="str">
        <f aca="false">'Portfolio Register'!T33</f>
        <v/>
      </c>
      <c r="AD120" s="78" t="str">
        <f aca="false">IF('Portfolio Register'!V20="","",'Portfolio Register'!V20)</f>
        <v/>
      </c>
      <c r="AE120" s="85" t="str">
        <f aca="false">IF('Portfolio Register'!W20="","",'Portfolio Register'!W20)</f>
        <v/>
      </c>
      <c r="AF120" s="78" t="str">
        <f aca="false">IF('Portfolio Register'!X20="","",'Portfolio Register'!X20)</f>
        <v/>
      </c>
      <c r="AG120" s="78" t="str">
        <f aca="false">IF(X120="","",IF(OR(AC120="EXPIRED",AC120="OVERDUE"),"1 - OVERDUE",IF(OR(AC120="MISSING DATE",AC120="CHECK INPUT"),"2 - MISSING / CHECK INPUT",IF(AB120&lt;=30,"3 - DUE ≤ 30 DAYS",IF(AB120&lt;=90,"4 - DUE ≤ 90 DAYS","5 - DUE ≤ 180 DAYS")))))</f>
        <v>5 - DUE ≤ 180 DAYS</v>
      </c>
    </row>
    <row r="121" customFormat="false" ht="24.95" hidden="false" customHeight="true" outlineLevel="0" collapsed="false">
      <c r="A121" s="14"/>
      <c r="B121" s="87"/>
      <c r="C121" s="88"/>
      <c r="D121" s="89"/>
      <c r="E121" s="90"/>
      <c r="F121" s="88"/>
      <c r="G121" s="91"/>
      <c r="H121" s="92"/>
      <c r="I121" s="88"/>
      <c r="J121" s="88"/>
      <c r="X121" s="78" t="n">
        <f aca="false">'Portfolio Register'!A34</f>
        <v>0</v>
      </c>
      <c r="Y121" s="78" t="n">
        <f aca="false">'Portfolio Register'!B34</f>
        <v>0</v>
      </c>
      <c r="Z121" s="78" t="str">
        <f aca="false">"SMAA"</f>
        <v>SMAA</v>
      </c>
      <c r="AA121" s="85" t="str">
        <f aca="false">IF('Portfolio Register'!F34="","",'Portfolio Register'!F34)</f>
        <v/>
      </c>
      <c r="AB121" s="78" t="str">
        <f aca="false">IF('Portfolio Register'!G34="","",'Portfolio Register'!G34)</f>
        <v/>
      </c>
      <c r="AC121" s="78" t="str">
        <f aca="false">'Portfolio Register'!H34</f>
        <v/>
      </c>
      <c r="AD121" s="78" t="str">
        <f aca="false">IF('Portfolio Register'!V21="","",'Portfolio Register'!V21)</f>
        <v/>
      </c>
      <c r="AE121" s="85" t="str">
        <f aca="false">IF('Portfolio Register'!W21="","",'Portfolio Register'!W21)</f>
        <v/>
      </c>
      <c r="AF121" s="78" t="str">
        <f aca="false">IF('Portfolio Register'!X21="","",'Portfolio Register'!X21)</f>
        <v/>
      </c>
      <c r="AG121" s="78" t="str">
        <f aca="false">IF(X121="","",IF(OR(AC121="EXPIRED",AC121="OVERDUE"),"1 - OVERDUE",IF(OR(AC121="MISSING DATE",AC121="CHECK INPUT"),"2 - MISSING / CHECK INPUT",IF(AB121&lt;=30,"3 - DUE ≤ 30 DAYS",IF(AB121&lt;=90,"4 - DUE ≤ 90 DAYS","5 - DUE ≤ 180 DAYS")))))</f>
        <v>5 - DUE ≤ 180 DAYS</v>
      </c>
    </row>
    <row r="122" customFormat="false" ht="24.95" hidden="false" customHeight="true" outlineLevel="0" collapsed="false">
      <c r="A122" s="14"/>
      <c r="B122" s="87"/>
      <c r="C122" s="88"/>
      <c r="D122" s="89"/>
      <c r="E122" s="90"/>
      <c r="F122" s="88"/>
      <c r="G122" s="91"/>
      <c r="H122" s="92"/>
      <c r="I122" s="88"/>
      <c r="J122" s="88"/>
      <c r="X122" s="78" t="n">
        <f aca="false">'Portfolio Register'!A34</f>
        <v>0</v>
      </c>
      <c r="Y122" s="78" t="n">
        <f aca="false">'Portfolio Register'!B34</f>
        <v>0</v>
      </c>
      <c r="Z122" s="78" t="str">
        <f aca="false">"AFSS"</f>
        <v>AFSS</v>
      </c>
      <c r="AA122" s="85" t="str">
        <f aca="false">IF('Portfolio Register'!J34="","",'Portfolio Register'!J34)</f>
        <v/>
      </c>
      <c r="AB122" s="78" t="str">
        <f aca="false">IF('Portfolio Register'!K34="","",'Portfolio Register'!K34)</f>
        <v/>
      </c>
      <c r="AC122" s="78" t="str">
        <f aca="false">'Portfolio Register'!L34</f>
        <v/>
      </c>
      <c r="AD122" s="78" t="str">
        <f aca="false">IF('Portfolio Register'!V22="","",'Portfolio Register'!V22)</f>
        <v/>
      </c>
      <c r="AE122" s="85" t="str">
        <f aca="false">IF('Portfolio Register'!W22="","",'Portfolio Register'!W22)</f>
        <v/>
      </c>
      <c r="AF122" s="78" t="str">
        <f aca="false">IF('Portfolio Register'!X22="","",'Portfolio Register'!X22)</f>
        <v/>
      </c>
      <c r="AG122" s="78" t="str">
        <f aca="false">IF(X122="","",IF(OR(AC122="EXPIRED",AC122="OVERDUE"),"1 - OVERDUE",IF(OR(AC122="MISSING DATE",AC122="CHECK INPUT"),"2 - MISSING / CHECK INPUT",IF(AB122&lt;=30,"3 - DUE ≤ 30 DAYS",IF(AB122&lt;=90,"4 - DUE ≤ 90 DAYS","5 - DUE ≤ 180 DAYS")))))</f>
        <v>5 - DUE ≤ 180 DAYS</v>
      </c>
    </row>
    <row r="123" customFormat="false" ht="24.95" hidden="false" customHeight="true" outlineLevel="0" collapsed="false">
      <c r="A123" s="14"/>
      <c r="B123" s="87"/>
      <c r="C123" s="88"/>
      <c r="D123" s="89"/>
      <c r="E123" s="90"/>
      <c r="F123" s="88"/>
      <c r="G123" s="91"/>
      <c r="H123" s="92"/>
      <c r="I123" s="88"/>
      <c r="J123" s="88"/>
      <c r="X123" s="78" t="n">
        <f aca="false">'Portfolio Register'!A34</f>
        <v>0</v>
      </c>
      <c r="Y123" s="78" t="n">
        <f aca="false">'Portfolio Register'!B34</f>
        <v>0</v>
      </c>
      <c r="Z123" s="78" t="str">
        <f aca="false">"Insurance"</f>
        <v>Insurance</v>
      </c>
      <c r="AA123" s="85" t="str">
        <f aca="false">IF('Portfolio Register'!N34="","",'Portfolio Register'!N34)</f>
        <v/>
      </c>
      <c r="AB123" s="78" t="str">
        <f aca="false">IF('Portfolio Register'!O34="","",'Portfolio Register'!O34)</f>
        <v/>
      </c>
      <c r="AC123" s="78" t="str">
        <f aca="false">'Portfolio Register'!P34</f>
        <v/>
      </c>
      <c r="AD123" s="78" t="str">
        <f aca="false">IF('Portfolio Register'!V23="","",'Portfolio Register'!V23)</f>
        <v/>
      </c>
      <c r="AE123" s="85" t="str">
        <f aca="false">IF('Portfolio Register'!W23="","",'Portfolio Register'!W23)</f>
        <v/>
      </c>
      <c r="AF123" s="78" t="str">
        <f aca="false">IF('Portfolio Register'!X23="","",'Portfolio Register'!X23)</f>
        <v/>
      </c>
      <c r="AG123" s="78" t="str">
        <f aca="false">IF(X123="","",IF(OR(AC123="EXPIRED",AC123="OVERDUE"),"1 - OVERDUE",IF(OR(AC123="MISSING DATE",AC123="CHECK INPUT"),"2 - MISSING / CHECK INPUT",IF(AB123&lt;=30,"3 - DUE ≤ 30 DAYS",IF(AB123&lt;=90,"4 - DUE ≤ 90 DAYS","5 - DUE ≤ 180 DAYS")))))</f>
        <v>5 - DUE ≤ 180 DAYS</v>
      </c>
    </row>
    <row r="124" customFormat="false" ht="24.95" hidden="false" customHeight="true" outlineLevel="0" collapsed="false">
      <c r="A124" s="14"/>
      <c r="B124" s="87"/>
      <c r="C124" s="88"/>
      <c r="D124" s="89"/>
      <c r="E124" s="90"/>
      <c r="F124" s="88"/>
      <c r="G124" s="91"/>
      <c r="H124" s="92"/>
      <c r="I124" s="88"/>
      <c r="J124" s="88"/>
      <c r="X124" s="78" t="n">
        <f aca="false">'Portfolio Register'!A34</f>
        <v>0</v>
      </c>
      <c r="Y124" s="78" t="n">
        <f aca="false">'Portfolio Register'!B34</f>
        <v>0</v>
      </c>
      <c r="Z124" s="78" t="str">
        <f aca="false">"Lift"</f>
        <v>Lift</v>
      </c>
      <c r="AA124" s="85" t="str">
        <f aca="false">IF('Portfolio Register'!R34="","",'Portfolio Register'!R34)</f>
        <v/>
      </c>
      <c r="AB124" s="78" t="str">
        <f aca="false">IF('Portfolio Register'!S34="","",'Portfolio Register'!S34)</f>
        <v/>
      </c>
      <c r="AC124" s="78" t="str">
        <f aca="false">'Portfolio Register'!T34</f>
        <v/>
      </c>
      <c r="AD124" s="78" t="str">
        <f aca="false">IF('Portfolio Register'!V24="","",'Portfolio Register'!V24)</f>
        <v/>
      </c>
      <c r="AE124" s="85" t="str">
        <f aca="false">IF('Portfolio Register'!W24="","",'Portfolio Register'!W24)</f>
        <v/>
      </c>
      <c r="AF124" s="78" t="str">
        <f aca="false">IF('Portfolio Register'!X24="","",'Portfolio Register'!X24)</f>
        <v/>
      </c>
      <c r="AG124" s="78" t="str">
        <f aca="false">IF(X124="","",IF(OR(AC124="EXPIRED",AC124="OVERDUE"),"1 - OVERDUE",IF(OR(AC124="MISSING DATE",AC124="CHECK INPUT"),"2 - MISSING / CHECK INPUT",IF(AB124&lt;=30,"3 - DUE ≤ 30 DAYS",IF(AB124&lt;=90,"4 - DUE ≤ 90 DAYS","5 - DUE ≤ 180 DAYS")))))</f>
        <v>5 - DUE ≤ 180 DAYS</v>
      </c>
    </row>
    <row r="125" customFormat="false" ht="24.95" hidden="false" customHeight="true" outlineLevel="0" collapsed="false">
      <c r="A125" s="14"/>
      <c r="B125" s="87"/>
      <c r="C125" s="88"/>
      <c r="D125" s="89"/>
      <c r="E125" s="90"/>
      <c r="F125" s="88"/>
      <c r="G125" s="91"/>
      <c r="H125" s="92"/>
      <c r="I125" s="88"/>
      <c r="J125" s="88"/>
      <c r="X125" s="78" t="n">
        <f aca="false">'Portfolio Register'!A35</f>
        <v>0</v>
      </c>
      <c r="Y125" s="78" t="n">
        <f aca="false">'Portfolio Register'!B35</f>
        <v>0</v>
      </c>
      <c r="Z125" s="78" t="str">
        <f aca="false">"SMAA"</f>
        <v>SMAA</v>
      </c>
      <c r="AA125" s="85" t="str">
        <f aca="false">IF('Portfolio Register'!F35="","",'Portfolio Register'!F35)</f>
        <v/>
      </c>
      <c r="AB125" s="78" t="str">
        <f aca="false">IF('Portfolio Register'!G35="","",'Portfolio Register'!G35)</f>
        <v/>
      </c>
      <c r="AC125" s="78" t="str">
        <f aca="false">'Portfolio Register'!H35</f>
        <v/>
      </c>
      <c r="AD125" s="78" t="str">
        <f aca="false">IF('Portfolio Register'!V25="","",'Portfolio Register'!V25)</f>
        <v/>
      </c>
      <c r="AE125" s="85" t="str">
        <f aca="false">IF('Portfolio Register'!W25="","",'Portfolio Register'!W25)</f>
        <v/>
      </c>
      <c r="AF125" s="78" t="str">
        <f aca="false">IF('Portfolio Register'!X25="","",'Portfolio Register'!X25)</f>
        <v/>
      </c>
      <c r="AG125" s="78" t="str">
        <f aca="false">IF(X125="","",IF(OR(AC125="EXPIRED",AC125="OVERDUE"),"1 - OVERDUE",IF(OR(AC125="MISSING DATE",AC125="CHECK INPUT"),"2 - MISSING / CHECK INPUT",IF(AB125&lt;=30,"3 - DUE ≤ 30 DAYS",IF(AB125&lt;=90,"4 - DUE ≤ 90 DAYS","5 - DUE ≤ 180 DAYS")))))</f>
        <v>5 - DUE ≤ 180 DAYS</v>
      </c>
    </row>
    <row r="126" customFormat="false" ht="24.95" hidden="false" customHeight="true" outlineLevel="0" collapsed="false">
      <c r="A126" s="14"/>
      <c r="B126" s="87"/>
      <c r="C126" s="88"/>
      <c r="D126" s="89"/>
      <c r="E126" s="90"/>
      <c r="F126" s="88"/>
      <c r="G126" s="91"/>
      <c r="H126" s="92"/>
      <c r="I126" s="88"/>
      <c r="J126" s="88"/>
      <c r="X126" s="78" t="n">
        <f aca="false">'Portfolio Register'!A35</f>
        <v>0</v>
      </c>
      <c r="Y126" s="78" t="n">
        <f aca="false">'Portfolio Register'!B35</f>
        <v>0</v>
      </c>
      <c r="Z126" s="78" t="str">
        <f aca="false">"AFSS"</f>
        <v>AFSS</v>
      </c>
      <c r="AA126" s="85" t="str">
        <f aca="false">IF('Portfolio Register'!J35="","",'Portfolio Register'!J35)</f>
        <v/>
      </c>
      <c r="AB126" s="78" t="str">
        <f aca="false">IF('Portfolio Register'!K35="","",'Portfolio Register'!K35)</f>
        <v/>
      </c>
      <c r="AC126" s="78" t="str">
        <f aca="false">'Portfolio Register'!L35</f>
        <v/>
      </c>
      <c r="AD126" s="78" t="str">
        <f aca="false">IF('Portfolio Register'!V26="","",'Portfolio Register'!V26)</f>
        <v/>
      </c>
      <c r="AE126" s="85" t="str">
        <f aca="false">IF('Portfolio Register'!W26="","",'Portfolio Register'!W26)</f>
        <v/>
      </c>
      <c r="AF126" s="78" t="str">
        <f aca="false">IF('Portfolio Register'!X26="","",'Portfolio Register'!X26)</f>
        <v/>
      </c>
      <c r="AG126" s="78" t="str">
        <f aca="false">IF(X126="","",IF(OR(AC126="EXPIRED",AC126="OVERDUE"),"1 - OVERDUE",IF(OR(AC126="MISSING DATE",AC126="CHECK INPUT"),"2 - MISSING / CHECK INPUT",IF(AB126&lt;=30,"3 - DUE ≤ 30 DAYS",IF(AB126&lt;=90,"4 - DUE ≤ 90 DAYS","5 - DUE ≤ 180 DAYS")))))</f>
        <v>5 - DUE ≤ 180 DAYS</v>
      </c>
    </row>
    <row r="127" customFormat="false" ht="24.95" hidden="false" customHeight="true" outlineLevel="0" collapsed="false">
      <c r="A127" s="14"/>
      <c r="B127" s="87"/>
      <c r="C127" s="88"/>
      <c r="D127" s="89"/>
      <c r="E127" s="90"/>
      <c r="F127" s="88"/>
      <c r="G127" s="91"/>
      <c r="H127" s="92"/>
      <c r="I127" s="88"/>
      <c r="J127" s="88"/>
      <c r="X127" s="78" t="n">
        <f aca="false">'Portfolio Register'!A35</f>
        <v>0</v>
      </c>
      <c r="Y127" s="78" t="n">
        <f aca="false">'Portfolio Register'!B35</f>
        <v>0</v>
      </c>
      <c r="Z127" s="78" t="str">
        <f aca="false">"Insurance"</f>
        <v>Insurance</v>
      </c>
      <c r="AA127" s="85" t="str">
        <f aca="false">IF('Portfolio Register'!N35="","",'Portfolio Register'!N35)</f>
        <v/>
      </c>
      <c r="AB127" s="78" t="str">
        <f aca="false">IF('Portfolio Register'!O35="","",'Portfolio Register'!O35)</f>
        <v/>
      </c>
      <c r="AC127" s="78" t="str">
        <f aca="false">'Portfolio Register'!P35</f>
        <v/>
      </c>
      <c r="AD127" s="78" t="str">
        <f aca="false">IF('Portfolio Register'!V27="","",'Portfolio Register'!V27)</f>
        <v/>
      </c>
      <c r="AE127" s="85" t="str">
        <f aca="false">IF('Portfolio Register'!W27="","",'Portfolio Register'!W27)</f>
        <v/>
      </c>
      <c r="AF127" s="78" t="str">
        <f aca="false">IF('Portfolio Register'!X27="","",'Portfolio Register'!X27)</f>
        <v/>
      </c>
      <c r="AG127" s="78" t="str">
        <f aca="false">IF(X127="","",IF(OR(AC127="EXPIRED",AC127="OVERDUE"),"1 - OVERDUE",IF(OR(AC127="MISSING DATE",AC127="CHECK INPUT"),"2 - MISSING / CHECK INPUT",IF(AB127&lt;=30,"3 - DUE ≤ 30 DAYS",IF(AB127&lt;=90,"4 - DUE ≤ 90 DAYS","5 - DUE ≤ 180 DAYS")))))</f>
        <v>5 - DUE ≤ 180 DAYS</v>
      </c>
    </row>
    <row r="128" customFormat="false" ht="24.95" hidden="false" customHeight="true" outlineLevel="0" collapsed="false">
      <c r="A128" s="14"/>
      <c r="B128" s="87"/>
      <c r="C128" s="88"/>
      <c r="D128" s="89"/>
      <c r="E128" s="90"/>
      <c r="F128" s="88"/>
      <c r="G128" s="91"/>
      <c r="H128" s="92"/>
      <c r="I128" s="88"/>
      <c r="J128" s="88"/>
      <c r="X128" s="78" t="n">
        <f aca="false">'Portfolio Register'!A35</f>
        <v>0</v>
      </c>
      <c r="Y128" s="78" t="n">
        <f aca="false">'Portfolio Register'!B35</f>
        <v>0</v>
      </c>
      <c r="Z128" s="78" t="str">
        <f aca="false">"Lift"</f>
        <v>Lift</v>
      </c>
      <c r="AA128" s="85" t="str">
        <f aca="false">IF('Portfolio Register'!R35="","",'Portfolio Register'!R35)</f>
        <v/>
      </c>
      <c r="AB128" s="78" t="str">
        <f aca="false">IF('Portfolio Register'!S35="","",'Portfolio Register'!S35)</f>
        <v/>
      </c>
      <c r="AC128" s="78" t="str">
        <f aca="false">'Portfolio Register'!T35</f>
        <v/>
      </c>
      <c r="AD128" s="78" t="str">
        <f aca="false">IF('Portfolio Register'!V28="","",'Portfolio Register'!V28)</f>
        <v/>
      </c>
      <c r="AE128" s="85" t="str">
        <f aca="false">IF('Portfolio Register'!W28="","",'Portfolio Register'!W28)</f>
        <v/>
      </c>
      <c r="AF128" s="78" t="str">
        <f aca="false">IF('Portfolio Register'!X28="","",'Portfolio Register'!X28)</f>
        <v/>
      </c>
      <c r="AG128" s="78" t="str">
        <f aca="false">IF(X128="","",IF(OR(AC128="EXPIRED",AC128="OVERDUE"),"1 - OVERDUE",IF(OR(AC128="MISSING DATE",AC128="CHECK INPUT"),"2 - MISSING / CHECK INPUT",IF(AB128&lt;=30,"3 - DUE ≤ 30 DAYS",IF(AB128&lt;=90,"4 - DUE ≤ 90 DAYS","5 - DUE ≤ 180 DAYS")))))</f>
        <v>5 - DUE ≤ 180 DAYS</v>
      </c>
    </row>
    <row r="129" customFormat="false" ht="24.95" hidden="false" customHeight="true" outlineLevel="0" collapsed="false">
      <c r="A129" s="14"/>
      <c r="B129" s="87"/>
      <c r="C129" s="88"/>
      <c r="D129" s="89"/>
      <c r="E129" s="90"/>
      <c r="F129" s="88"/>
      <c r="G129" s="91"/>
      <c r="H129" s="92"/>
      <c r="I129" s="88"/>
      <c r="J129" s="88"/>
      <c r="X129" s="78" t="n">
        <f aca="false">'Portfolio Register'!A36</f>
        <v>0</v>
      </c>
      <c r="Y129" s="78" t="n">
        <f aca="false">'Portfolio Register'!B36</f>
        <v>0</v>
      </c>
      <c r="Z129" s="78" t="str">
        <f aca="false">"SMAA"</f>
        <v>SMAA</v>
      </c>
      <c r="AA129" s="85" t="str">
        <f aca="false">IF('Portfolio Register'!F36="","",'Portfolio Register'!F36)</f>
        <v/>
      </c>
      <c r="AB129" s="78" t="str">
        <f aca="false">IF('Portfolio Register'!G36="","",'Portfolio Register'!G36)</f>
        <v/>
      </c>
      <c r="AC129" s="78" t="str">
        <f aca="false">'Portfolio Register'!H36</f>
        <v/>
      </c>
      <c r="AD129" s="78" t="str">
        <f aca="false">IF('Portfolio Register'!V29="","",'Portfolio Register'!V29)</f>
        <v/>
      </c>
      <c r="AE129" s="85" t="str">
        <f aca="false">IF('Portfolio Register'!W29="","",'Portfolio Register'!W29)</f>
        <v/>
      </c>
      <c r="AF129" s="78" t="str">
        <f aca="false">IF('Portfolio Register'!X29="","",'Portfolio Register'!X29)</f>
        <v/>
      </c>
      <c r="AG129" s="78" t="str">
        <f aca="false">IF(X129="","",IF(OR(AC129="EXPIRED",AC129="OVERDUE"),"1 - OVERDUE",IF(OR(AC129="MISSING DATE",AC129="CHECK INPUT"),"2 - MISSING / CHECK INPUT",IF(AB129&lt;=30,"3 - DUE ≤ 30 DAYS",IF(AB129&lt;=90,"4 - DUE ≤ 90 DAYS","5 - DUE ≤ 180 DAYS")))))</f>
        <v>5 - DUE ≤ 180 DAYS</v>
      </c>
    </row>
    <row r="130" customFormat="false" ht="24.95" hidden="false" customHeight="true" outlineLevel="0" collapsed="false">
      <c r="A130" s="14"/>
      <c r="B130" s="87"/>
      <c r="C130" s="88"/>
      <c r="D130" s="89"/>
      <c r="E130" s="90"/>
      <c r="F130" s="88"/>
      <c r="G130" s="91"/>
      <c r="H130" s="92"/>
      <c r="I130" s="88"/>
      <c r="J130" s="88"/>
      <c r="X130" s="78" t="n">
        <f aca="false">'Portfolio Register'!A36</f>
        <v>0</v>
      </c>
      <c r="Y130" s="78" t="n">
        <f aca="false">'Portfolio Register'!B36</f>
        <v>0</v>
      </c>
      <c r="Z130" s="78" t="str">
        <f aca="false">"AFSS"</f>
        <v>AFSS</v>
      </c>
      <c r="AA130" s="85" t="str">
        <f aca="false">IF('Portfolio Register'!J36="","",'Portfolio Register'!J36)</f>
        <v/>
      </c>
      <c r="AB130" s="78" t="str">
        <f aca="false">IF('Portfolio Register'!K36="","",'Portfolio Register'!K36)</f>
        <v/>
      </c>
      <c r="AC130" s="78" t="str">
        <f aca="false">'Portfolio Register'!L36</f>
        <v/>
      </c>
      <c r="AD130" s="78" t="str">
        <f aca="false">IF('Portfolio Register'!V30="","",'Portfolio Register'!V30)</f>
        <v/>
      </c>
      <c r="AE130" s="85" t="str">
        <f aca="false">IF('Portfolio Register'!W30="","",'Portfolio Register'!W30)</f>
        <v/>
      </c>
      <c r="AF130" s="78" t="str">
        <f aca="false">IF('Portfolio Register'!X30="","",'Portfolio Register'!X30)</f>
        <v/>
      </c>
      <c r="AG130" s="78" t="str">
        <f aca="false">IF(X130="","",IF(OR(AC130="EXPIRED",AC130="OVERDUE"),"1 - OVERDUE",IF(OR(AC130="MISSING DATE",AC130="CHECK INPUT"),"2 - MISSING / CHECK INPUT",IF(AB130&lt;=30,"3 - DUE ≤ 30 DAYS",IF(AB130&lt;=90,"4 - DUE ≤ 90 DAYS","5 - DUE ≤ 180 DAYS")))))</f>
        <v>5 - DUE ≤ 180 DAYS</v>
      </c>
    </row>
    <row r="131" customFormat="false" ht="24.95" hidden="false" customHeight="true" outlineLevel="0" collapsed="false">
      <c r="A131" s="14"/>
      <c r="B131" s="87"/>
      <c r="C131" s="88"/>
      <c r="D131" s="89"/>
      <c r="E131" s="90"/>
      <c r="F131" s="88"/>
      <c r="G131" s="91"/>
      <c r="H131" s="92"/>
      <c r="I131" s="88"/>
      <c r="J131" s="88"/>
      <c r="X131" s="78" t="n">
        <f aca="false">'Portfolio Register'!A36</f>
        <v>0</v>
      </c>
      <c r="Y131" s="78" t="n">
        <f aca="false">'Portfolio Register'!B36</f>
        <v>0</v>
      </c>
      <c r="Z131" s="78" t="str">
        <f aca="false">"Insurance"</f>
        <v>Insurance</v>
      </c>
      <c r="AA131" s="85" t="str">
        <f aca="false">IF('Portfolio Register'!N36="","",'Portfolio Register'!N36)</f>
        <v/>
      </c>
      <c r="AB131" s="78" t="str">
        <f aca="false">IF('Portfolio Register'!O36="","",'Portfolio Register'!O36)</f>
        <v/>
      </c>
      <c r="AC131" s="78" t="str">
        <f aca="false">'Portfolio Register'!P36</f>
        <v/>
      </c>
      <c r="AD131" s="78" t="str">
        <f aca="false">IF('Portfolio Register'!V31="","",'Portfolio Register'!V31)</f>
        <v/>
      </c>
      <c r="AE131" s="85" t="str">
        <f aca="false">IF('Portfolio Register'!W31="","",'Portfolio Register'!W31)</f>
        <v/>
      </c>
      <c r="AF131" s="78" t="str">
        <f aca="false">IF('Portfolio Register'!X31="","",'Portfolio Register'!X31)</f>
        <v/>
      </c>
      <c r="AG131" s="78" t="str">
        <f aca="false">IF(X131="","",IF(OR(AC131="EXPIRED",AC131="OVERDUE"),"1 - OVERDUE",IF(OR(AC131="MISSING DATE",AC131="CHECK INPUT"),"2 - MISSING / CHECK INPUT",IF(AB131&lt;=30,"3 - DUE ≤ 30 DAYS",IF(AB131&lt;=90,"4 - DUE ≤ 90 DAYS","5 - DUE ≤ 180 DAYS")))))</f>
        <v>5 - DUE ≤ 180 DAYS</v>
      </c>
    </row>
    <row r="132" customFormat="false" ht="24.95" hidden="false" customHeight="true" outlineLevel="0" collapsed="false">
      <c r="A132" s="14"/>
      <c r="B132" s="87"/>
      <c r="C132" s="88"/>
      <c r="D132" s="89"/>
      <c r="E132" s="90"/>
      <c r="F132" s="88"/>
      <c r="G132" s="91"/>
      <c r="H132" s="92"/>
      <c r="I132" s="88"/>
      <c r="J132" s="88"/>
      <c r="X132" s="78" t="n">
        <f aca="false">'Portfolio Register'!A36</f>
        <v>0</v>
      </c>
      <c r="Y132" s="78" t="n">
        <f aca="false">'Portfolio Register'!B36</f>
        <v>0</v>
      </c>
      <c r="Z132" s="78" t="str">
        <f aca="false">"Lift"</f>
        <v>Lift</v>
      </c>
      <c r="AA132" s="85" t="str">
        <f aca="false">IF('Portfolio Register'!R36="","",'Portfolio Register'!R36)</f>
        <v/>
      </c>
      <c r="AB132" s="78" t="str">
        <f aca="false">IF('Portfolio Register'!S36="","",'Portfolio Register'!S36)</f>
        <v/>
      </c>
      <c r="AC132" s="78" t="str">
        <f aca="false">'Portfolio Register'!T36</f>
        <v/>
      </c>
      <c r="AD132" s="78" t="str">
        <f aca="false">IF('Portfolio Register'!V32="","",'Portfolio Register'!V32)</f>
        <v/>
      </c>
      <c r="AE132" s="85" t="str">
        <f aca="false">IF('Portfolio Register'!W32="","",'Portfolio Register'!W32)</f>
        <v/>
      </c>
      <c r="AF132" s="78" t="str">
        <f aca="false">IF('Portfolio Register'!X32="","",'Portfolio Register'!X32)</f>
        <v/>
      </c>
      <c r="AG132" s="78" t="str">
        <f aca="false">IF(X132="","",IF(OR(AC132="EXPIRED",AC132="OVERDUE"),"1 - OVERDUE",IF(OR(AC132="MISSING DATE",AC132="CHECK INPUT"),"2 - MISSING / CHECK INPUT",IF(AB132&lt;=30,"3 - DUE ≤ 30 DAYS",IF(AB132&lt;=90,"4 - DUE ≤ 90 DAYS","5 - DUE ≤ 180 DAYS")))))</f>
        <v>5 - DUE ≤ 180 DAYS</v>
      </c>
    </row>
    <row r="133" customFormat="false" ht="24.95" hidden="false" customHeight="true" outlineLevel="0" collapsed="false">
      <c r="A133" s="14"/>
      <c r="B133" s="87"/>
      <c r="C133" s="88"/>
      <c r="D133" s="89"/>
      <c r="E133" s="90"/>
      <c r="F133" s="88"/>
      <c r="G133" s="91"/>
      <c r="H133" s="92"/>
      <c r="I133" s="88"/>
      <c r="J133" s="88"/>
      <c r="X133" s="78" t="n">
        <f aca="false">'Portfolio Register'!A37</f>
        <v>0</v>
      </c>
      <c r="Y133" s="78" t="n">
        <f aca="false">'Portfolio Register'!B37</f>
        <v>0</v>
      </c>
      <c r="Z133" s="78" t="str">
        <f aca="false">"SMAA"</f>
        <v>SMAA</v>
      </c>
      <c r="AA133" s="85" t="str">
        <f aca="false">IF('Portfolio Register'!F37="","",'Portfolio Register'!F37)</f>
        <v/>
      </c>
      <c r="AB133" s="78" t="str">
        <f aca="false">IF('Portfolio Register'!G37="","",'Portfolio Register'!G37)</f>
        <v/>
      </c>
      <c r="AC133" s="78" t="str">
        <f aca="false">'Portfolio Register'!H37</f>
        <v/>
      </c>
      <c r="AD133" s="78" t="str">
        <f aca="false">IF('Portfolio Register'!V33="","",'Portfolio Register'!V33)</f>
        <v/>
      </c>
      <c r="AE133" s="85" t="str">
        <f aca="false">IF('Portfolio Register'!W33="","",'Portfolio Register'!W33)</f>
        <v/>
      </c>
      <c r="AF133" s="78" t="str">
        <f aca="false">IF('Portfolio Register'!X33="","",'Portfolio Register'!X33)</f>
        <v/>
      </c>
      <c r="AG133" s="78" t="str">
        <f aca="false">IF(X133="","",IF(OR(AC133="EXPIRED",AC133="OVERDUE"),"1 - OVERDUE",IF(OR(AC133="MISSING DATE",AC133="CHECK INPUT"),"2 - MISSING / CHECK INPUT",IF(AB133&lt;=30,"3 - DUE ≤ 30 DAYS",IF(AB133&lt;=90,"4 - DUE ≤ 90 DAYS","5 - DUE ≤ 180 DAYS")))))</f>
        <v>5 - DUE ≤ 180 DAYS</v>
      </c>
    </row>
    <row r="134" customFormat="false" ht="24.95" hidden="false" customHeight="true" outlineLevel="0" collapsed="false">
      <c r="A134" s="14"/>
      <c r="B134" s="87"/>
      <c r="C134" s="88"/>
      <c r="D134" s="89"/>
      <c r="E134" s="90"/>
      <c r="F134" s="88"/>
      <c r="G134" s="91"/>
      <c r="H134" s="92"/>
      <c r="I134" s="88"/>
      <c r="J134" s="88"/>
      <c r="X134" s="78" t="n">
        <f aca="false">'Portfolio Register'!A37</f>
        <v>0</v>
      </c>
      <c r="Y134" s="78" t="n">
        <f aca="false">'Portfolio Register'!B37</f>
        <v>0</v>
      </c>
      <c r="Z134" s="78" t="str">
        <f aca="false">"AFSS"</f>
        <v>AFSS</v>
      </c>
      <c r="AA134" s="85" t="str">
        <f aca="false">IF('Portfolio Register'!J37="","",'Portfolio Register'!J37)</f>
        <v/>
      </c>
      <c r="AB134" s="78" t="str">
        <f aca="false">IF('Portfolio Register'!K37="","",'Portfolio Register'!K37)</f>
        <v/>
      </c>
      <c r="AC134" s="78" t="str">
        <f aca="false">'Portfolio Register'!L37</f>
        <v/>
      </c>
      <c r="AD134" s="78" t="str">
        <f aca="false">IF('Portfolio Register'!V34="","",'Portfolio Register'!V34)</f>
        <v/>
      </c>
      <c r="AE134" s="85" t="str">
        <f aca="false">IF('Portfolio Register'!W34="","",'Portfolio Register'!W34)</f>
        <v/>
      </c>
      <c r="AF134" s="78" t="str">
        <f aca="false">IF('Portfolio Register'!X34="","",'Portfolio Register'!X34)</f>
        <v/>
      </c>
      <c r="AG134" s="78" t="str">
        <f aca="false">IF(X134="","",IF(OR(AC134="EXPIRED",AC134="OVERDUE"),"1 - OVERDUE",IF(OR(AC134="MISSING DATE",AC134="CHECK INPUT"),"2 - MISSING / CHECK INPUT",IF(AB134&lt;=30,"3 - DUE ≤ 30 DAYS",IF(AB134&lt;=90,"4 - DUE ≤ 90 DAYS","5 - DUE ≤ 180 DAYS")))))</f>
        <v>5 - DUE ≤ 180 DAYS</v>
      </c>
    </row>
    <row r="135" customFormat="false" ht="24.95" hidden="false" customHeight="true" outlineLevel="0" collapsed="false">
      <c r="A135" s="14"/>
      <c r="B135" s="87"/>
      <c r="C135" s="88"/>
      <c r="D135" s="89"/>
      <c r="E135" s="90"/>
      <c r="F135" s="88"/>
      <c r="G135" s="91"/>
      <c r="H135" s="92"/>
      <c r="I135" s="88"/>
      <c r="J135" s="88"/>
      <c r="X135" s="78" t="n">
        <f aca="false">'Portfolio Register'!A37</f>
        <v>0</v>
      </c>
      <c r="Y135" s="78" t="n">
        <f aca="false">'Portfolio Register'!B37</f>
        <v>0</v>
      </c>
      <c r="Z135" s="78" t="str">
        <f aca="false">"Insurance"</f>
        <v>Insurance</v>
      </c>
      <c r="AA135" s="85" t="str">
        <f aca="false">IF('Portfolio Register'!N37="","",'Portfolio Register'!N37)</f>
        <v/>
      </c>
      <c r="AB135" s="78" t="str">
        <f aca="false">IF('Portfolio Register'!O37="","",'Portfolio Register'!O37)</f>
        <v/>
      </c>
      <c r="AC135" s="78" t="str">
        <f aca="false">'Portfolio Register'!P37</f>
        <v/>
      </c>
      <c r="AD135" s="78" t="str">
        <f aca="false">IF('Portfolio Register'!V35="","",'Portfolio Register'!V35)</f>
        <v/>
      </c>
      <c r="AE135" s="85" t="str">
        <f aca="false">IF('Portfolio Register'!W35="","",'Portfolio Register'!W35)</f>
        <v/>
      </c>
      <c r="AF135" s="78" t="str">
        <f aca="false">IF('Portfolio Register'!X35="","",'Portfolio Register'!X35)</f>
        <v/>
      </c>
      <c r="AG135" s="78" t="str">
        <f aca="false">IF(X135="","",IF(OR(AC135="EXPIRED",AC135="OVERDUE"),"1 - OVERDUE",IF(OR(AC135="MISSING DATE",AC135="CHECK INPUT"),"2 - MISSING / CHECK INPUT",IF(AB135&lt;=30,"3 - DUE ≤ 30 DAYS",IF(AB135&lt;=90,"4 - DUE ≤ 90 DAYS","5 - DUE ≤ 180 DAYS")))))</f>
        <v>5 - DUE ≤ 180 DAYS</v>
      </c>
    </row>
    <row r="136" customFormat="false" ht="24.95" hidden="false" customHeight="true" outlineLevel="0" collapsed="false">
      <c r="A136" s="14"/>
      <c r="B136" s="87"/>
      <c r="C136" s="88"/>
      <c r="D136" s="89"/>
      <c r="E136" s="90"/>
      <c r="F136" s="88"/>
      <c r="G136" s="91"/>
      <c r="H136" s="92"/>
      <c r="I136" s="88"/>
      <c r="J136" s="88"/>
      <c r="X136" s="78" t="n">
        <f aca="false">'Portfolio Register'!A37</f>
        <v>0</v>
      </c>
      <c r="Y136" s="78" t="n">
        <f aca="false">'Portfolio Register'!B37</f>
        <v>0</v>
      </c>
      <c r="Z136" s="78" t="str">
        <f aca="false">"Lift"</f>
        <v>Lift</v>
      </c>
      <c r="AA136" s="85" t="str">
        <f aca="false">IF('Portfolio Register'!R37="","",'Portfolio Register'!R37)</f>
        <v/>
      </c>
      <c r="AB136" s="78" t="str">
        <f aca="false">IF('Portfolio Register'!S37="","",'Portfolio Register'!S37)</f>
        <v/>
      </c>
      <c r="AC136" s="78" t="str">
        <f aca="false">'Portfolio Register'!T37</f>
        <v/>
      </c>
      <c r="AD136" s="78" t="str">
        <f aca="false">IF('Portfolio Register'!V36="","",'Portfolio Register'!V36)</f>
        <v/>
      </c>
      <c r="AE136" s="85" t="str">
        <f aca="false">IF('Portfolio Register'!W36="","",'Portfolio Register'!W36)</f>
        <v/>
      </c>
      <c r="AF136" s="78" t="str">
        <f aca="false">IF('Portfolio Register'!X36="","",'Portfolio Register'!X36)</f>
        <v/>
      </c>
      <c r="AG136" s="78" t="str">
        <f aca="false">IF(X136="","",IF(OR(AC136="EXPIRED",AC136="OVERDUE"),"1 - OVERDUE",IF(OR(AC136="MISSING DATE",AC136="CHECK INPUT"),"2 - MISSING / CHECK INPUT",IF(AB136&lt;=30,"3 - DUE ≤ 30 DAYS",IF(AB136&lt;=90,"4 - DUE ≤ 90 DAYS","5 - DUE ≤ 180 DAYS")))))</f>
        <v>5 - DUE ≤ 180 DAYS</v>
      </c>
    </row>
    <row r="137" customFormat="false" ht="24.95" hidden="false" customHeight="true" outlineLevel="0" collapsed="false">
      <c r="A137" s="14"/>
      <c r="B137" s="87"/>
      <c r="C137" s="88"/>
      <c r="D137" s="89"/>
      <c r="E137" s="90"/>
      <c r="F137" s="88"/>
      <c r="G137" s="91"/>
      <c r="H137" s="92"/>
      <c r="I137" s="88"/>
      <c r="J137" s="88"/>
      <c r="X137" s="78" t="n">
        <f aca="false">'Portfolio Register'!A38</f>
        <v>0</v>
      </c>
      <c r="Y137" s="78" t="n">
        <f aca="false">'Portfolio Register'!B38</f>
        <v>0</v>
      </c>
      <c r="Z137" s="78" t="str">
        <f aca="false">"SMAA"</f>
        <v>SMAA</v>
      </c>
      <c r="AA137" s="85" t="str">
        <f aca="false">IF('Portfolio Register'!F38="","",'Portfolio Register'!F38)</f>
        <v/>
      </c>
      <c r="AB137" s="78" t="str">
        <f aca="false">IF('Portfolio Register'!G38="","",'Portfolio Register'!G38)</f>
        <v/>
      </c>
      <c r="AC137" s="78" t="str">
        <f aca="false">'Portfolio Register'!H38</f>
        <v/>
      </c>
      <c r="AD137" s="78" t="str">
        <f aca="false">IF('Portfolio Register'!V37="","",'Portfolio Register'!V37)</f>
        <v/>
      </c>
      <c r="AE137" s="85" t="str">
        <f aca="false">IF('Portfolio Register'!W37="","",'Portfolio Register'!W37)</f>
        <v/>
      </c>
      <c r="AF137" s="78" t="str">
        <f aca="false">IF('Portfolio Register'!X37="","",'Portfolio Register'!X37)</f>
        <v/>
      </c>
      <c r="AG137" s="78" t="str">
        <f aca="false">IF(X137="","",IF(OR(AC137="EXPIRED",AC137="OVERDUE"),"1 - OVERDUE",IF(OR(AC137="MISSING DATE",AC137="CHECK INPUT"),"2 - MISSING / CHECK INPUT",IF(AB137&lt;=30,"3 - DUE ≤ 30 DAYS",IF(AB137&lt;=90,"4 - DUE ≤ 90 DAYS","5 - DUE ≤ 180 DAYS")))))</f>
        <v>5 - DUE ≤ 180 DAYS</v>
      </c>
    </row>
    <row r="138" customFormat="false" ht="24.95" hidden="false" customHeight="true" outlineLevel="0" collapsed="false">
      <c r="A138" s="14"/>
      <c r="B138" s="87"/>
      <c r="C138" s="88"/>
      <c r="D138" s="89"/>
      <c r="E138" s="90"/>
      <c r="F138" s="88"/>
      <c r="G138" s="91"/>
      <c r="H138" s="92"/>
      <c r="I138" s="88"/>
      <c r="J138" s="88"/>
      <c r="X138" s="78" t="n">
        <f aca="false">'Portfolio Register'!A38</f>
        <v>0</v>
      </c>
      <c r="Y138" s="78" t="n">
        <f aca="false">'Portfolio Register'!B38</f>
        <v>0</v>
      </c>
      <c r="Z138" s="78" t="str">
        <f aca="false">"AFSS"</f>
        <v>AFSS</v>
      </c>
      <c r="AA138" s="85" t="str">
        <f aca="false">IF('Portfolio Register'!J38="","",'Portfolio Register'!J38)</f>
        <v/>
      </c>
      <c r="AB138" s="78" t="str">
        <f aca="false">IF('Portfolio Register'!K38="","",'Portfolio Register'!K38)</f>
        <v/>
      </c>
      <c r="AC138" s="78" t="str">
        <f aca="false">'Portfolio Register'!L38</f>
        <v/>
      </c>
      <c r="AD138" s="78" t="str">
        <f aca="false">IF('Portfolio Register'!V38="","",'Portfolio Register'!V38)</f>
        <v/>
      </c>
      <c r="AE138" s="85" t="str">
        <f aca="false">IF('Portfolio Register'!W38="","",'Portfolio Register'!W38)</f>
        <v/>
      </c>
      <c r="AF138" s="78" t="str">
        <f aca="false">IF('Portfolio Register'!X38="","",'Portfolio Register'!X38)</f>
        <v/>
      </c>
      <c r="AG138" s="78" t="str">
        <f aca="false">IF(X138="","",IF(OR(AC138="EXPIRED",AC138="OVERDUE"),"1 - OVERDUE",IF(OR(AC138="MISSING DATE",AC138="CHECK INPUT"),"2 - MISSING / CHECK INPUT",IF(AB138&lt;=30,"3 - DUE ≤ 30 DAYS",IF(AB138&lt;=90,"4 - DUE ≤ 90 DAYS","5 - DUE ≤ 180 DAYS")))))</f>
        <v>5 - DUE ≤ 180 DAYS</v>
      </c>
    </row>
    <row r="139" customFormat="false" ht="24.95" hidden="false" customHeight="true" outlineLevel="0" collapsed="false">
      <c r="A139" s="14"/>
      <c r="B139" s="87"/>
      <c r="C139" s="88"/>
      <c r="D139" s="89"/>
      <c r="E139" s="90"/>
      <c r="F139" s="88"/>
      <c r="G139" s="91"/>
      <c r="H139" s="92"/>
      <c r="I139" s="88"/>
      <c r="J139" s="88"/>
      <c r="X139" s="78" t="n">
        <f aca="false">'Portfolio Register'!A38</f>
        <v>0</v>
      </c>
      <c r="Y139" s="78" t="n">
        <f aca="false">'Portfolio Register'!B38</f>
        <v>0</v>
      </c>
      <c r="Z139" s="78" t="str">
        <f aca="false">"Insurance"</f>
        <v>Insurance</v>
      </c>
      <c r="AA139" s="85" t="str">
        <f aca="false">IF('Portfolio Register'!N38="","",'Portfolio Register'!N38)</f>
        <v/>
      </c>
      <c r="AB139" s="78" t="str">
        <f aca="false">IF('Portfolio Register'!O38="","",'Portfolio Register'!O38)</f>
        <v/>
      </c>
      <c r="AC139" s="78" t="str">
        <f aca="false">'Portfolio Register'!P38</f>
        <v/>
      </c>
      <c r="AD139" s="78" t="str">
        <f aca="false">IF('Portfolio Register'!V39="","",'Portfolio Register'!V39)</f>
        <v/>
      </c>
      <c r="AE139" s="85" t="str">
        <f aca="false">IF('Portfolio Register'!W39="","",'Portfolio Register'!W39)</f>
        <v/>
      </c>
      <c r="AF139" s="78" t="str">
        <f aca="false">IF('Portfolio Register'!X39="","",'Portfolio Register'!X39)</f>
        <v/>
      </c>
      <c r="AG139" s="78" t="str">
        <f aca="false">IF(X139="","",IF(OR(AC139="EXPIRED",AC139="OVERDUE"),"1 - OVERDUE",IF(OR(AC139="MISSING DATE",AC139="CHECK INPUT"),"2 - MISSING / CHECK INPUT",IF(AB139&lt;=30,"3 - DUE ≤ 30 DAYS",IF(AB139&lt;=90,"4 - DUE ≤ 90 DAYS","5 - DUE ≤ 180 DAYS")))))</f>
        <v>5 - DUE ≤ 180 DAYS</v>
      </c>
    </row>
    <row r="140" customFormat="false" ht="24.95" hidden="false" customHeight="true" outlineLevel="0" collapsed="false">
      <c r="A140" s="14"/>
      <c r="B140" s="87"/>
      <c r="C140" s="88"/>
      <c r="D140" s="89"/>
      <c r="E140" s="90"/>
      <c r="F140" s="88"/>
      <c r="G140" s="91"/>
      <c r="H140" s="92"/>
      <c r="I140" s="88"/>
      <c r="J140" s="88"/>
      <c r="X140" s="78" t="n">
        <f aca="false">'Portfolio Register'!A38</f>
        <v>0</v>
      </c>
      <c r="Y140" s="78" t="n">
        <f aca="false">'Portfolio Register'!B38</f>
        <v>0</v>
      </c>
      <c r="Z140" s="78" t="str">
        <f aca="false">"Lift"</f>
        <v>Lift</v>
      </c>
      <c r="AA140" s="85" t="str">
        <f aca="false">IF('Portfolio Register'!R38="","",'Portfolio Register'!R38)</f>
        <v/>
      </c>
      <c r="AB140" s="78" t="str">
        <f aca="false">IF('Portfolio Register'!S38="","",'Portfolio Register'!S38)</f>
        <v/>
      </c>
      <c r="AC140" s="78" t="str">
        <f aca="false">'Portfolio Register'!T38</f>
        <v/>
      </c>
      <c r="AD140" s="78" t="str">
        <f aca="false">IF('Portfolio Register'!V40="","",'Portfolio Register'!V40)</f>
        <v/>
      </c>
      <c r="AE140" s="85" t="str">
        <f aca="false">IF('Portfolio Register'!W40="","",'Portfolio Register'!W40)</f>
        <v/>
      </c>
      <c r="AF140" s="78" t="str">
        <f aca="false">IF('Portfolio Register'!X40="","",'Portfolio Register'!X40)</f>
        <v/>
      </c>
      <c r="AG140" s="78" t="str">
        <f aca="false">IF(X140="","",IF(OR(AC140="EXPIRED",AC140="OVERDUE"),"1 - OVERDUE",IF(OR(AC140="MISSING DATE",AC140="CHECK INPUT"),"2 - MISSING / CHECK INPUT",IF(AB140&lt;=30,"3 - DUE ≤ 30 DAYS",IF(AB140&lt;=90,"4 - DUE ≤ 90 DAYS","5 - DUE ≤ 180 DAYS")))))</f>
        <v>5 - DUE ≤ 180 DAYS</v>
      </c>
    </row>
    <row r="141" customFormat="false" ht="24.95" hidden="false" customHeight="true" outlineLevel="0" collapsed="false">
      <c r="A141" s="14"/>
      <c r="B141" s="87"/>
      <c r="C141" s="88"/>
      <c r="D141" s="89"/>
      <c r="E141" s="90"/>
      <c r="F141" s="88"/>
      <c r="G141" s="91"/>
      <c r="H141" s="92"/>
      <c r="I141" s="88"/>
      <c r="J141" s="88"/>
      <c r="X141" s="78" t="n">
        <f aca="false">'Portfolio Register'!A39</f>
        <v>0</v>
      </c>
      <c r="Y141" s="78" t="n">
        <f aca="false">'Portfolio Register'!B39</f>
        <v>0</v>
      </c>
      <c r="Z141" s="78" t="str">
        <f aca="false">"SMAA"</f>
        <v>SMAA</v>
      </c>
      <c r="AA141" s="85" t="str">
        <f aca="false">IF('Portfolio Register'!F39="","",'Portfolio Register'!F39)</f>
        <v/>
      </c>
      <c r="AB141" s="78" t="str">
        <f aca="false">IF('Portfolio Register'!G39="","",'Portfolio Register'!G39)</f>
        <v/>
      </c>
      <c r="AC141" s="78" t="str">
        <f aca="false">'Portfolio Register'!H39</f>
        <v/>
      </c>
      <c r="AD141" s="78" t="str">
        <f aca="false">IF('Portfolio Register'!V41="","",'Portfolio Register'!V41)</f>
        <v/>
      </c>
      <c r="AE141" s="85" t="str">
        <f aca="false">IF('Portfolio Register'!W41="","",'Portfolio Register'!W41)</f>
        <v/>
      </c>
      <c r="AF141" s="78" t="str">
        <f aca="false">IF('Portfolio Register'!X41="","",'Portfolio Register'!X41)</f>
        <v/>
      </c>
      <c r="AG141" s="78" t="str">
        <f aca="false">IF(X141="","",IF(OR(AC141="EXPIRED",AC141="OVERDUE"),"1 - OVERDUE",IF(OR(AC141="MISSING DATE",AC141="CHECK INPUT"),"2 - MISSING / CHECK INPUT",IF(AB141&lt;=30,"3 - DUE ≤ 30 DAYS",IF(AB141&lt;=90,"4 - DUE ≤ 90 DAYS","5 - DUE ≤ 180 DAYS")))))</f>
        <v>5 - DUE ≤ 180 DAYS</v>
      </c>
    </row>
    <row r="142" customFormat="false" ht="24.95" hidden="false" customHeight="true" outlineLevel="0" collapsed="false">
      <c r="A142" s="14"/>
      <c r="B142" s="87"/>
      <c r="C142" s="88"/>
      <c r="D142" s="89"/>
      <c r="E142" s="90"/>
      <c r="F142" s="88"/>
      <c r="G142" s="91"/>
      <c r="H142" s="92"/>
      <c r="I142" s="88"/>
      <c r="J142" s="88"/>
      <c r="X142" s="78" t="n">
        <f aca="false">'Portfolio Register'!A39</f>
        <v>0</v>
      </c>
      <c r="Y142" s="78" t="n">
        <f aca="false">'Portfolio Register'!B39</f>
        <v>0</v>
      </c>
      <c r="Z142" s="78" t="str">
        <f aca="false">"AFSS"</f>
        <v>AFSS</v>
      </c>
      <c r="AA142" s="85" t="str">
        <f aca="false">IF('Portfolio Register'!J39="","",'Portfolio Register'!J39)</f>
        <v/>
      </c>
      <c r="AB142" s="78" t="str">
        <f aca="false">IF('Portfolio Register'!K39="","",'Portfolio Register'!K39)</f>
        <v/>
      </c>
      <c r="AC142" s="78" t="str">
        <f aca="false">'Portfolio Register'!L39</f>
        <v/>
      </c>
      <c r="AD142" s="78" t="str">
        <f aca="false">IF('Portfolio Register'!V42="","",'Portfolio Register'!V42)</f>
        <v/>
      </c>
      <c r="AE142" s="85" t="str">
        <f aca="false">IF('Portfolio Register'!W42="","",'Portfolio Register'!W42)</f>
        <v/>
      </c>
      <c r="AF142" s="78" t="str">
        <f aca="false">IF('Portfolio Register'!X42="","",'Portfolio Register'!X42)</f>
        <v/>
      </c>
      <c r="AG142" s="78" t="str">
        <f aca="false">IF(X142="","",IF(OR(AC142="EXPIRED",AC142="OVERDUE"),"1 - OVERDUE",IF(OR(AC142="MISSING DATE",AC142="CHECK INPUT"),"2 - MISSING / CHECK INPUT",IF(AB142&lt;=30,"3 - DUE ≤ 30 DAYS",IF(AB142&lt;=90,"4 - DUE ≤ 90 DAYS","5 - DUE ≤ 180 DAYS")))))</f>
        <v>5 - DUE ≤ 180 DAYS</v>
      </c>
    </row>
    <row r="143" customFormat="false" ht="24.95" hidden="false" customHeight="true" outlineLevel="0" collapsed="false">
      <c r="A143" s="14"/>
      <c r="B143" s="87"/>
      <c r="C143" s="88"/>
      <c r="D143" s="89"/>
      <c r="E143" s="90"/>
      <c r="F143" s="88"/>
      <c r="G143" s="91"/>
      <c r="H143" s="92"/>
      <c r="I143" s="88"/>
      <c r="J143" s="88"/>
      <c r="X143" s="78" t="n">
        <f aca="false">'Portfolio Register'!A39</f>
        <v>0</v>
      </c>
      <c r="Y143" s="78" t="n">
        <f aca="false">'Portfolio Register'!B39</f>
        <v>0</v>
      </c>
      <c r="Z143" s="78" t="str">
        <f aca="false">"Insurance"</f>
        <v>Insurance</v>
      </c>
      <c r="AA143" s="85" t="str">
        <f aca="false">IF('Portfolio Register'!N39="","",'Portfolio Register'!N39)</f>
        <v/>
      </c>
      <c r="AB143" s="78" t="str">
        <f aca="false">IF('Portfolio Register'!O39="","",'Portfolio Register'!O39)</f>
        <v/>
      </c>
      <c r="AC143" s="78" t="str">
        <f aca="false">'Portfolio Register'!P39</f>
        <v/>
      </c>
      <c r="AD143" s="78" t="str">
        <f aca="false">IF('Portfolio Register'!V43="","",'Portfolio Register'!V43)</f>
        <v/>
      </c>
      <c r="AE143" s="85" t="str">
        <f aca="false">IF('Portfolio Register'!W43="","",'Portfolio Register'!W43)</f>
        <v/>
      </c>
      <c r="AF143" s="78" t="str">
        <f aca="false">IF('Portfolio Register'!X43="","",'Portfolio Register'!X43)</f>
        <v/>
      </c>
      <c r="AG143" s="78" t="str">
        <f aca="false">IF(X143="","",IF(OR(AC143="EXPIRED",AC143="OVERDUE"),"1 - OVERDUE",IF(OR(AC143="MISSING DATE",AC143="CHECK INPUT"),"2 - MISSING / CHECK INPUT",IF(AB143&lt;=30,"3 - DUE ≤ 30 DAYS",IF(AB143&lt;=90,"4 - DUE ≤ 90 DAYS","5 - DUE ≤ 180 DAYS")))))</f>
        <v>5 - DUE ≤ 180 DAYS</v>
      </c>
    </row>
    <row r="144" customFormat="false" ht="24.95" hidden="false" customHeight="true" outlineLevel="0" collapsed="false">
      <c r="A144" s="14"/>
      <c r="B144" s="87"/>
      <c r="C144" s="88"/>
      <c r="D144" s="89"/>
      <c r="E144" s="90"/>
      <c r="F144" s="88"/>
      <c r="G144" s="91"/>
      <c r="H144" s="92"/>
      <c r="I144" s="88"/>
      <c r="J144" s="88"/>
      <c r="X144" s="78" t="n">
        <f aca="false">'Portfolio Register'!A39</f>
        <v>0</v>
      </c>
      <c r="Y144" s="78" t="n">
        <f aca="false">'Portfolio Register'!B39</f>
        <v>0</v>
      </c>
      <c r="Z144" s="78" t="str">
        <f aca="false">"Lift"</f>
        <v>Lift</v>
      </c>
      <c r="AA144" s="85" t="str">
        <f aca="false">IF('Portfolio Register'!R39="","",'Portfolio Register'!R39)</f>
        <v/>
      </c>
      <c r="AB144" s="78" t="str">
        <f aca="false">IF('Portfolio Register'!S39="","",'Portfolio Register'!S39)</f>
        <v/>
      </c>
      <c r="AC144" s="78" t="str">
        <f aca="false">'Portfolio Register'!T39</f>
        <v/>
      </c>
      <c r="AD144" s="78" t="str">
        <f aca="false">IF('Portfolio Register'!V44="","",'Portfolio Register'!V44)</f>
        <v/>
      </c>
      <c r="AE144" s="85" t="str">
        <f aca="false">IF('Portfolio Register'!W44="","",'Portfolio Register'!W44)</f>
        <v/>
      </c>
      <c r="AF144" s="78" t="str">
        <f aca="false">IF('Portfolio Register'!X44="","",'Portfolio Register'!X44)</f>
        <v/>
      </c>
      <c r="AG144" s="78" t="str">
        <f aca="false">IF(X144="","",IF(OR(AC144="EXPIRED",AC144="OVERDUE"),"1 - OVERDUE",IF(OR(AC144="MISSING DATE",AC144="CHECK INPUT"),"2 - MISSING / CHECK INPUT",IF(AB144&lt;=30,"3 - DUE ≤ 30 DAYS",IF(AB144&lt;=90,"4 - DUE ≤ 90 DAYS","5 - DUE ≤ 180 DAYS")))))</f>
        <v>5 - DUE ≤ 180 DAYS</v>
      </c>
    </row>
    <row r="145" customFormat="false" ht="24.95" hidden="false" customHeight="true" outlineLevel="0" collapsed="false">
      <c r="A145" s="14"/>
      <c r="B145" s="87"/>
      <c r="C145" s="88"/>
      <c r="D145" s="89"/>
      <c r="E145" s="90"/>
      <c r="F145" s="88"/>
      <c r="G145" s="91"/>
      <c r="H145" s="92"/>
      <c r="I145" s="88"/>
      <c r="J145" s="88"/>
      <c r="X145" s="78" t="n">
        <f aca="false">'Portfolio Register'!A40</f>
        <v>0</v>
      </c>
      <c r="Y145" s="78" t="n">
        <f aca="false">'Portfolio Register'!B40</f>
        <v>0</v>
      </c>
      <c r="Z145" s="78" t="str">
        <f aca="false">"SMAA"</f>
        <v>SMAA</v>
      </c>
      <c r="AA145" s="85" t="str">
        <f aca="false">IF('Portfolio Register'!F40="","",'Portfolio Register'!F40)</f>
        <v/>
      </c>
      <c r="AB145" s="78" t="str">
        <f aca="false">IF('Portfolio Register'!G40="","",'Portfolio Register'!G40)</f>
        <v/>
      </c>
      <c r="AC145" s="78" t="str">
        <f aca="false">'Portfolio Register'!H40</f>
        <v/>
      </c>
      <c r="AD145" s="78" t="str">
        <f aca="false">IF('Portfolio Register'!V45="","",'Portfolio Register'!V45)</f>
        <v/>
      </c>
      <c r="AE145" s="85" t="str">
        <f aca="false">IF('Portfolio Register'!W45="","",'Portfolio Register'!W45)</f>
        <v/>
      </c>
      <c r="AF145" s="78" t="str">
        <f aca="false">IF('Portfolio Register'!X45="","",'Portfolio Register'!X45)</f>
        <v/>
      </c>
      <c r="AG145" s="78" t="str">
        <f aca="false">IF(X145="","",IF(OR(AC145="EXPIRED",AC145="OVERDUE"),"1 - OVERDUE",IF(OR(AC145="MISSING DATE",AC145="CHECK INPUT"),"2 - MISSING / CHECK INPUT",IF(AB145&lt;=30,"3 - DUE ≤ 30 DAYS",IF(AB145&lt;=90,"4 - DUE ≤ 90 DAYS","5 - DUE ≤ 180 DAYS")))))</f>
        <v>5 - DUE ≤ 180 DAYS</v>
      </c>
    </row>
    <row r="146" customFormat="false" ht="24.95" hidden="false" customHeight="true" outlineLevel="0" collapsed="false">
      <c r="A146" s="14"/>
      <c r="B146" s="87"/>
      <c r="C146" s="88"/>
      <c r="D146" s="89"/>
      <c r="E146" s="90"/>
      <c r="F146" s="88"/>
      <c r="G146" s="91"/>
      <c r="H146" s="92"/>
      <c r="I146" s="88"/>
      <c r="J146" s="88"/>
      <c r="X146" s="78" t="n">
        <f aca="false">'Portfolio Register'!A40</f>
        <v>0</v>
      </c>
      <c r="Y146" s="78" t="n">
        <f aca="false">'Portfolio Register'!B40</f>
        <v>0</v>
      </c>
      <c r="Z146" s="78" t="str">
        <f aca="false">"AFSS"</f>
        <v>AFSS</v>
      </c>
      <c r="AA146" s="85" t="str">
        <f aca="false">IF('Portfolio Register'!J40="","",'Portfolio Register'!J40)</f>
        <v/>
      </c>
      <c r="AB146" s="78" t="str">
        <f aca="false">IF('Portfolio Register'!K40="","",'Portfolio Register'!K40)</f>
        <v/>
      </c>
      <c r="AC146" s="78" t="str">
        <f aca="false">'Portfolio Register'!L40</f>
        <v/>
      </c>
      <c r="AD146" s="78" t="str">
        <f aca="false">IF('Portfolio Register'!V46="","",'Portfolio Register'!V46)</f>
        <v/>
      </c>
      <c r="AE146" s="85" t="str">
        <f aca="false">IF('Portfolio Register'!W46="","",'Portfolio Register'!W46)</f>
        <v/>
      </c>
      <c r="AF146" s="78" t="str">
        <f aca="false">IF('Portfolio Register'!X46="","",'Portfolio Register'!X46)</f>
        <v/>
      </c>
      <c r="AG146" s="78" t="str">
        <f aca="false">IF(X146="","",IF(OR(AC146="EXPIRED",AC146="OVERDUE"),"1 - OVERDUE",IF(OR(AC146="MISSING DATE",AC146="CHECK INPUT"),"2 - MISSING / CHECK INPUT",IF(AB146&lt;=30,"3 - DUE ≤ 30 DAYS",IF(AB146&lt;=90,"4 - DUE ≤ 90 DAYS","5 - DUE ≤ 180 DAYS")))))</f>
        <v>5 - DUE ≤ 180 DAYS</v>
      </c>
    </row>
    <row r="147" customFormat="false" ht="24.95" hidden="false" customHeight="true" outlineLevel="0" collapsed="false">
      <c r="A147" s="14"/>
      <c r="B147" s="87"/>
      <c r="C147" s="88"/>
      <c r="D147" s="89"/>
      <c r="E147" s="90"/>
      <c r="F147" s="88"/>
      <c r="G147" s="91"/>
      <c r="H147" s="92"/>
      <c r="I147" s="88"/>
      <c r="J147" s="88"/>
      <c r="X147" s="78" t="n">
        <f aca="false">'Portfolio Register'!A40</f>
        <v>0</v>
      </c>
      <c r="Y147" s="78" t="n">
        <f aca="false">'Portfolio Register'!B40</f>
        <v>0</v>
      </c>
      <c r="Z147" s="78" t="str">
        <f aca="false">"Insurance"</f>
        <v>Insurance</v>
      </c>
      <c r="AA147" s="85" t="str">
        <f aca="false">IF('Portfolio Register'!N40="","",'Portfolio Register'!N40)</f>
        <v/>
      </c>
      <c r="AB147" s="78" t="str">
        <f aca="false">IF('Portfolio Register'!O40="","",'Portfolio Register'!O40)</f>
        <v/>
      </c>
      <c r="AC147" s="78" t="str">
        <f aca="false">'Portfolio Register'!P40</f>
        <v/>
      </c>
      <c r="AD147" s="78" t="str">
        <f aca="false">IF('Portfolio Register'!V47="","",'Portfolio Register'!V47)</f>
        <v/>
      </c>
      <c r="AE147" s="85" t="str">
        <f aca="false">IF('Portfolio Register'!W47="","",'Portfolio Register'!W47)</f>
        <v/>
      </c>
      <c r="AF147" s="78" t="str">
        <f aca="false">IF('Portfolio Register'!X47="","",'Portfolio Register'!X47)</f>
        <v/>
      </c>
      <c r="AG147" s="78" t="str">
        <f aca="false">IF(X147="","",IF(OR(AC147="EXPIRED",AC147="OVERDUE"),"1 - OVERDUE",IF(OR(AC147="MISSING DATE",AC147="CHECK INPUT"),"2 - MISSING / CHECK INPUT",IF(AB147&lt;=30,"3 - DUE ≤ 30 DAYS",IF(AB147&lt;=90,"4 - DUE ≤ 90 DAYS","5 - DUE ≤ 180 DAYS")))))</f>
        <v>5 - DUE ≤ 180 DAYS</v>
      </c>
    </row>
    <row r="148" customFormat="false" ht="24.95" hidden="false" customHeight="true" outlineLevel="0" collapsed="false">
      <c r="A148" s="14"/>
      <c r="B148" s="87"/>
      <c r="C148" s="88"/>
      <c r="D148" s="89"/>
      <c r="E148" s="90"/>
      <c r="F148" s="88"/>
      <c r="G148" s="91"/>
      <c r="H148" s="92"/>
      <c r="I148" s="88"/>
      <c r="J148" s="88"/>
      <c r="X148" s="78" t="n">
        <f aca="false">'Portfolio Register'!A40</f>
        <v>0</v>
      </c>
      <c r="Y148" s="78" t="n">
        <f aca="false">'Portfolio Register'!B40</f>
        <v>0</v>
      </c>
      <c r="Z148" s="78" t="str">
        <f aca="false">"Lift"</f>
        <v>Lift</v>
      </c>
      <c r="AA148" s="85" t="str">
        <f aca="false">IF('Portfolio Register'!R40="","",'Portfolio Register'!R40)</f>
        <v/>
      </c>
      <c r="AB148" s="78" t="str">
        <f aca="false">IF('Portfolio Register'!S40="","",'Portfolio Register'!S40)</f>
        <v/>
      </c>
      <c r="AC148" s="78" t="str">
        <f aca="false">'Portfolio Register'!T40</f>
        <v/>
      </c>
      <c r="AD148" s="78" t="str">
        <f aca="false">IF('Portfolio Register'!V48="","",'Portfolio Register'!V48)</f>
        <v/>
      </c>
      <c r="AE148" s="85" t="str">
        <f aca="false">IF('Portfolio Register'!W48="","",'Portfolio Register'!W48)</f>
        <v/>
      </c>
      <c r="AF148" s="78" t="str">
        <f aca="false">IF('Portfolio Register'!X48="","",'Portfolio Register'!X48)</f>
        <v/>
      </c>
      <c r="AG148" s="78" t="str">
        <f aca="false">IF(X148="","",IF(OR(AC148="EXPIRED",AC148="OVERDUE"),"1 - OVERDUE",IF(OR(AC148="MISSING DATE",AC148="CHECK INPUT"),"2 - MISSING / CHECK INPUT",IF(AB148&lt;=30,"3 - DUE ≤ 30 DAYS",IF(AB148&lt;=90,"4 - DUE ≤ 90 DAYS","5 - DUE ≤ 180 DAYS")))))</f>
        <v>5 - DUE ≤ 180 DAYS</v>
      </c>
    </row>
    <row r="149" customFormat="false" ht="24.95" hidden="false" customHeight="true" outlineLevel="0" collapsed="false">
      <c r="A149" s="14"/>
      <c r="B149" s="87"/>
      <c r="C149" s="88"/>
      <c r="D149" s="89"/>
      <c r="E149" s="90"/>
      <c r="F149" s="88"/>
      <c r="G149" s="91"/>
      <c r="H149" s="92"/>
      <c r="I149" s="88"/>
      <c r="J149" s="88"/>
      <c r="X149" s="78" t="n">
        <f aca="false">'Portfolio Register'!A41</f>
        <v>0</v>
      </c>
      <c r="Y149" s="78" t="n">
        <f aca="false">'Portfolio Register'!B41</f>
        <v>0</v>
      </c>
      <c r="Z149" s="78" t="str">
        <f aca="false">"SMAA"</f>
        <v>SMAA</v>
      </c>
      <c r="AA149" s="85" t="str">
        <f aca="false">IF('Portfolio Register'!F41="","",'Portfolio Register'!F41)</f>
        <v/>
      </c>
      <c r="AB149" s="78" t="str">
        <f aca="false">IF('Portfolio Register'!G41="","",'Portfolio Register'!G41)</f>
        <v/>
      </c>
      <c r="AC149" s="78" t="str">
        <f aca="false">'Portfolio Register'!H41</f>
        <v/>
      </c>
      <c r="AD149" s="78" t="str">
        <f aca="false">IF('Portfolio Register'!V49="","",'Portfolio Register'!V49)</f>
        <v/>
      </c>
      <c r="AE149" s="85" t="str">
        <f aca="false">IF('Portfolio Register'!W49="","",'Portfolio Register'!W49)</f>
        <v/>
      </c>
      <c r="AF149" s="78" t="str">
        <f aca="false">IF('Portfolio Register'!X49="","",'Portfolio Register'!X49)</f>
        <v/>
      </c>
      <c r="AG149" s="78" t="str">
        <f aca="false">IF(X149="","",IF(OR(AC149="EXPIRED",AC149="OVERDUE"),"1 - OVERDUE",IF(OR(AC149="MISSING DATE",AC149="CHECK INPUT"),"2 - MISSING / CHECK INPUT",IF(AB149&lt;=30,"3 - DUE ≤ 30 DAYS",IF(AB149&lt;=90,"4 - DUE ≤ 90 DAYS","5 - DUE ≤ 180 DAYS")))))</f>
        <v>5 - DUE ≤ 180 DAYS</v>
      </c>
    </row>
    <row r="150" customFormat="false" ht="24.95" hidden="false" customHeight="true" outlineLevel="0" collapsed="false">
      <c r="A150" s="14"/>
      <c r="B150" s="87"/>
      <c r="C150" s="88"/>
      <c r="D150" s="89"/>
      <c r="E150" s="90"/>
      <c r="F150" s="88"/>
      <c r="G150" s="91"/>
      <c r="H150" s="92"/>
      <c r="I150" s="88"/>
      <c r="J150" s="88"/>
      <c r="X150" s="78" t="n">
        <f aca="false">'Portfolio Register'!A41</f>
        <v>0</v>
      </c>
      <c r="Y150" s="78" t="n">
        <f aca="false">'Portfolio Register'!B41</f>
        <v>0</v>
      </c>
      <c r="Z150" s="78" t="str">
        <f aca="false">"AFSS"</f>
        <v>AFSS</v>
      </c>
      <c r="AA150" s="85" t="str">
        <f aca="false">IF('Portfolio Register'!J41="","",'Portfolio Register'!J41)</f>
        <v/>
      </c>
      <c r="AB150" s="78" t="str">
        <f aca="false">IF('Portfolio Register'!K41="","",'Portfolio Register'!K41)</f>
        <v/>
      </c>
      <c r="AC150" s="78" t="str">
        <f aca="false">'Portfolio Register'!L41</f>
        <v/>
      </c>
      <c r="AD150" s="78" t="str">
        <f aca="false">IF('Portfolio Register'!V50="","",'Portfolio Register'!V50)</f>
        <v/>
      </c>
      <c r="AE150" s="85" t="str">
        <f aca="false">IF('Portfolio Register'!W50="","",'Portfolio Register'!W50)</f>
        <v/>
      </c>
      <c r="AF150" s="78" t="str">
        <f aca="false">IF('Portfolio Register'!X50="","",'Portfolio Register'!X50)</f>
        <v/>
      </c>
      <c r="AG150" s="78" t="str">
        <f aca="false">IF(X150="","",IF(OR(AC150="EXPIRED",AC150="OVERDUE"),"1 - OVERDUE",IF(OR(AC150="MISSING DATE",AC150="CHECK INPUT"),"2 - MISSING / CHECK INPUT",IF(AB150&lt;=30,"3 - DUE ≤ 30 DAYS",IF(AB150&lt;=90,"4 - DUE ≤ 90 DAYS","5 - DUE ≤ 180 DAYS")))))</f>
        <v>5 - DUE ≤ 180 DAYS</v>
      </c>
    </row>
    <row r="151" customFormat="false" ht="24.95" hidden="false" customHeight="true" outlineLevel="0" collapsed="false">
      <c r="A151" s="14"/>
      <c r="B151" s="87"/>
      <c r="C151" s="88"/>
      <c r="D151" s="89"/>
      <c r="E151" s="90"/>
      <c r="F151" s="88"/>
      <c r="G151" s="91"/>
      <c r="H151" s="92"/>
      <c r="I151" s="88"/>
      <c r="J151" s="88"/>
      <c r="X151" s="78" t="n">
        <f aca="false">'Portfolio Register'!A41</f>
        <v>0</v>
      </c>
      <c r="Y151" s="78" t="n">
        <f aca="false">'Portfolio Register'!B41</f>
        <v>0</v>
      </c>
      <c r="Z151" s="78" t="str">
        <f aca="false">"Insurance"</f>
        <v>Insurance</v>
      </c>
      <c r="AA151" s="85" t="str">
        <f aca="false">IF('Portfolio Register'!N41="","",'Portfolio Register'!N41)</f>
        <v/>
      </c>
      <c r="AB151" s="78" t="str">
        <f aca="false">IF('Portfolio Register'!O41="","",'Portfolio Register'!O41)</f>
        <v/>
      </c>
      <c r="AC151" s="78" t="str">
        <f aca="false">'Portfolio Register'!P41</f>
        <v/>
      </c>
      <c r="AD151" s="78" t="str">
        <f aca="false">IF('Portfolio Register'!V51="","",'Portfolio Register'!V51)</f>
        <v/>
      </c>
      <c r="AE151" s="85" t="str">
        <f aca="false">IF('Portfolio Register'!W51="","",'Portfolio Register'!W51)</f>
        <v/>
      </c>
      <c r="AF151" s="78" t="str">
        <f aca="false">IF('Portfolio Register'!X51="","",'Portfolio Register'!X51)</f>
        <v/>
      </c>
      <c r="AG151" s="78" t="str">
        <f aca="false">IF(X151="","",IF(OR(AC151="EXPIRED",AC151="OVERDUE"),"1 - OVERDUE",IF(OR(AC151="MISSING DATE",AC151="CHECK INPUT"),"2 - MISSING / CHECK INPUT",IF(AB151&lt;=30,"3 - DUE ≤ 30 DAYS",IF(AB151&lt;=90,"4 - DUE ≤ 90 DAYS","5 - DUE ≤ 180 DAYS")))))</f>
        <v>5 - DUE ≤ 180 DAYS</v>
      </c>
    </row>
    <row r="152" customFormat="false" ht="24.95" hidden="false" customHeight="true" outlineLevel="0" collapsed="false">
      <c r="A152" s="14"/>
      <c r="B152" s="87"/>
      <c r="C152" s="88"/>
      <c r="D152" s="89"/>
      <c r="E152" s="90"/>
      <c r="F152" s="88"/>
      <c r="G152" s="91"/>
      <c r="H152" s="92"/>
      <c r="I152" s="88"/>
      <c r="J152" s="88"/>
      <c r="X152" s="78" t="n">
        <f aca="false">'Portfolio Register'!A41</f>
        <v>0</v>
      </c>
      <c r="Y152" s="78" t="n">
        <f aca="false">'Portfolio Register'!B41</f>
        <v>0</v>
      </c>
      <c r="Z152" s="78" t="str">
        <f aca="false">"Lift"</f>
        <v>Lift</v>
      </c>
      <c r="AA152" s="85" t="str">
        <f aca="false">IF('Portfolio Register'!R41="","",'Portfolio Register'!R41)</f>
        <v/>
      </c>
      <c r="AB152" s="78" t="str">
        <f aca="false">IF('Portfolio Register'!S41="","",'Portfolio Register'!S41)</f>
        <v/>
      </c>
      <c r="AC152" s="78" t="str">
        <f aca="false">'Portfolio Register'!T41</f>
        <v/>
      </c>
      <c r="AD152" s="78" t="str">
        <f aca="false">IF('Portfolio Register'!V52="","",'Portfolio Register'!V52)</f>
        <v/>
      </c>
      <c r="AE152" s="85" t="str">
        <f aca="false">IF('Portfolio Register'!W52="","",'Portfolio Register'!W52)</f>
        <v/>
      </c>
      <c r="AF152" s="78" t="str">
        <f aca="false">IF('Portfolio Register'!X52="","",'Portfolio Register'!X52)</f>
        <v/>
      </c>
      <c r="AG152" s="78" t="str">
        <f aca="false">IF(X152="","",IF(OR(AC152="EXPIRED",AC152="OVERDUE"),"1 - OVERDUE",IF(OR(AC152="MISSING DATE",AC152="CHECK INPUT"),"2 - MISSING / CHECK INPUT",IF(AB152&lt;=30,"3 - DUE ≤ 30 DAYS",IF(AB152&lt;=90,"4 - DUE ≤ 90 DAYS","5 - DUE ≤ 180 DAYS")))))</f>
        <v>5 - DUE ≤ 180 DAYS</v>
      </c>
    </row>
    <row r="153" customFormat="false" ht="24.95" hidden="false" customHeight="true" outlineLevel="0" collapsed="false">
      <c r="A153" s="14"/>
      <c r="B153" s="87"/>
      <c r="C153" s="88"/>
      <c r="D153" s="89"/>
      <c r="E153" s="90"/>
      <c r="F153" s="88"/>
      <c r="G153" s="91"/>
      <c r="H153" s="92"/>
      <c r="I153" s="88"/>
      <c r="J153" s="88"/>
      <c r="X153" s="78" t="n">
        <f aca="false">'Portfolio Register'!A42</f>
        <v>0</v>
      </c>
      <c r="Y153" s="78" t="n">
        <f aca="false">'Portfolio Register'!B42</f>
        <v>0</v>
      </c>
      <c r="Z153" s="78" t="str">
        <f aca="false">"SMAA"</f>
        <v>SMAA</v>
      </c>
      <c r="AA153" s="85" t="str">
        <f aca="false">IF('Portfolio Register'!F42="","",'Portfolio Register'!F42)</f>
        <v/>
      </c>
      <c r="AB153" s="78" t="str">
        <f aca="false">IF('Portfolio Register'!G42="","",'Portfolio Register'!G42)</f>
        <v/>
      </c>
      <c r="AC153" s="78" t="str">
        <f aca="false">'Portfolio Register'!H42</f>
        <v/>
      </c>
      <c r="AD153" s="78" t="str">
        <f aca="false">IF('Portfolio Register'!V53="","",'Portfolio Register'!V53)</f>
        <v/>
      </c>
      <c r="AE153" s="85" t="str">
        <f aca="false">IF('Portfolio Register'!W53="","",'Portfolio Register'!W53)</f>
        <v/>
      </c>
      <c r="AF153" s="78" t="str">
        <f aca="false">IF('Portfolio Register'!X53="","",'Portfolio Register'!X53)</f>
        <v/>
      </c>
      <c r="AG153" s="78" t="str">
        <f aca="false">IF(X153="","",IF(OR(AC153="EXPIRED",AC153="OVERDUE"),"1 - OVERDUE",IF(OR(AC153="MISSING DATE",AC153="CHECK INPUT"),"2 - MISSING / CHECK INPUT",IF(AB153&lt;=30,"3 - DUE ≤ 30 DAYS",IF(AB153&lt;=90,"4 - DUE ≤ 90 DAYS","5 - DUE ≤ 180 DAYS")))))</f>
        <v>5 - DUE ≤ 180 DAYS</v>
      </c>
    </row>
    <row r="154" customFormat="false" ht="24.95" hidden="false" customHeight="true" outlineLevel="0" collapsed="false">
      <c r="A154" s="14"/>
      <c r="B154" s="87"/>
      <c r="C154" s="88"/>
      <c r="D154" s="89"/>
      <c r="E154" s="90"/>
      <c r="F154" s="88"/>
      <c r="G154" s="91"/>
      <c r="H154" s="92"/>
      <c r="I154" s="88"/>
      <c r="J154" s="88"/>
      <c r="X154" s="78" t="n">
        <f aca="false">'Portfolio Register'!A42</f>
        <v>0</v>
      </c>
      <c r="Y154" s="78" t="n">
        <f aca="false">'Portfolio Register'!B42</f>
        <v>0</v>
      </c>
      <c r="Z154" s="78" t="str">
        <f aca="false">"AFSS"</f>
        <v>AFSS</v>
      </c>
      <c r="AA154" s="85" t="str">
        <f aca="false">IF('Portfolio Register'!J42="","",'Portfolio Register'!J42)</f>
        <v/>
      </c>
      <c r="AB154" s="78" t="str">
        <f aca="false">IF('Portfolio Register'!K42="","",'Portfolio Register'!K42)</f>
        <v/>
      </c>
      <c r="AC154" s="78" t="str">
        <f aca="false">'Portfolio Register'!L42</f>
        <v/>
      </c>
      <c r="AD154" s="78" t="str">
        <f aca="false">IF('Portfolio Register'!V54="","",'Portfolio Register'!V54)</f>
        <v/>
      </c>
      <c r="AE154" s="85" t="str">
        <f aca="false">IF('Portfolio Register'!W54="","",'Portfolio Register'!W54)</f>
        <v/>
      </c>
      <c r="AF154" s="78" t="str">
        <f aca="false">IF('Portfolio Register'!X54="","",'Portfolio Register'!X54)</f>
        <v/>
      </c>
      <c r="AG154" s="78" t="str">
        <f aca="false">IF(X154="","",IF(OR(AC154="EXPIRED",AC154="OVERDUE"),"1 - OVERDUE",IF(OR(AC154="MISSING DATE",AC154="CHECK INPUT"),"2 - MISSING / CHECK INPUT",IF(AB154&lt;=30,"3 - DUE ≤ 30 DAYS",IF(AB154&lt;=90,"4 - DUE ≤ 90 DAYS","5 - DUE ≤ 180 DAYS")))))</f>
        <v>5 - DUE ≤ 180 DAYS</v>
      </c>
    </row>
    <row r="155" customFormat="false" ht="24.95" hidden="false" customHeight="true" outlineLevel="0" collapsed="false">
      <c r="A155" s="14"/>
      <c r="B155" s="87"/>
      <c r="C155" s="88"/>
      <c r="D155" s="89"/>
      <c r="E155" s="90"/>
      <c r="F155" s="88"/>
      <c r="G155" s="91"/>
      <c r="H155" s="92"/>
      <c r="I155" s="88"/>
      <c r="J155" s="88"/>
      <c r="X155" s="78" t="n">
        <f aca="false">'Portfolio Register'!A42</f>
        <v>0</v>
      </c>
      <c r="Y155" s="78" t="n">
        <f aca="false">'Portfolio Register'!B42</f>
        <v>0</v>
      </c>
      <c r="Z155" s="78" t="str">
        <f aca="false">"Insurance"</f>
        <v>Insurance</v>
      </c>
      <c r="AA155" s="85" t="str">
        <f aca="false">IF('Portfolio Register'!N42="","",'Portfolio Register'!N42)</f>
        <v/>
      </c>
      <c r="AB155" s="78" t="str">
        <f aca="false">IF('Portfolio Register'!O42="","",'Portfolio Register'!O42)</f>
        <v/>
      </c>
      <c r="AC155" s="78" t="str">
        <f aca="false">'Portfolio Register'!P42</f>
        <v/>
      </c>
      <c r="AD155" s="78" t="str">
        <f aca="false">IF('Portfolio Register'!V55="","",'Portfolio Register'!V55)</f>
        <v/>
      </c>
      <c r="AE155" s="85" t="str">
        <f aca="false">IF('Portfolio Register'!W55="","",'Portfolio Register'!W55)</f>
        <v/>
      </c>
      <c r="AF155" s="78" t="str">
        <f aca="false">IF('Portfolio Register'!X55="","",'Portfolio Register'!X55)</f>
        <v/>
      </c>
      <c r="AG155" s="78" t="str">
        <f aca="false">IF(X155="","",IF(OR(AC155="EXPIRED",AC155="OVERDUE"),"1 - OVERDUE",IF(OR(AC155="MISSING DATE",AC155="CHECK INPUT"),"2 - MISSING / CHECK INPUT",IF(AB155&lt;=30,"3 - DUE ≤ 30 DAYS",IF(AB155&lt;=90,"4 - DUE ≤ 90 DAYS","5 - DUE ≤ 180 DAYS")))))</f>
        <v>5 - DUE ≤ 180 DAYS</v>
      </c>
    </row>
    <row r="156" customFormat="false" ht="24.95" hidden="false" customHeight="true" outlineLevel="0" collapsed="false">
      <c r="A156" s="14"/>
      <c r="B156" s="87"/>
      <c r="C156" s="88"/>
      <c r="D156" s="89"/>
      <c r="E156" s="90"/>
      <c r="F156" s="88"/>
      <c r="G156" s="91"/>
      <c r="H156" s="92"/>
      <c r="I156" s="88"/>
      <c r="J156" s="88"/>
      <c r="X156" s="78" t="n">
        <f aca="false">'Portfolio Register'!A42</f>
        <v>0</v>
      </c>
      <c r="Y156" s="78" t="n">
        <f aca="false">'Portfolio Register'!B42</f>
        <v>0</v>
      </c>
      <c r="Z156" s="78" t="str">
        <f aca="false">"Lift"</f>
        <v>Lift</v>
      </c>
      <c r="AA156" s="85" t="str">
        <f aca="false">IF('Portfolio Register'!R42="","",'Portfolio Register'!R42)</f>
        <v/>
      </c>
      <c r="AB156" s="78" t="str">
        <f aca="false">IF('Portfolio Register'!S42="","",'Portfolio Register'!S42)</f>
        <v/>
      </c>
      <c r="AC156" s="78" t="str">
        <f aca="false">'Portfolio Register'!T42</f>
        <v/>
      </c>
      <c r="AD156" s="78" t="str">
        <f aca="false">IF('Portfolio Register'!V56="","",'Portfolio Register'!V56)</f>
        <v/>
      </c>
      <c r="AE156" s="85" t="str">
        <f aca="false">IF('Portfolio Register'!W56="","",'Portfolio Register'!W56)</f>
        <v/>
      </c>
      <c r="AF156" s="78" t="str">
        <f aca="false">IF('Portfolio Register'!X56="","",'Portfolio Register'!X56)</f>
        <v/>
      </c>
      <c r="AG156" s="78" t="str">
        <f aca="false">IF(X156="","",IF(OR(AC156="EXPIRED",AC156="OVERDUE"),"1 - OVERDUE",IF(OR(AC156="MISSING DATE",AC156="CHECK INPUT"),"2 - MISSING / CHECK INPUT",IF(AB156&lt;=30,"3 - DUE ≤ 30 DAYS",IF(AB156&lt;=90,"4 - DUE ≤ 90 DAYS","5 - DUE ≤ 180 DAYS")))))</f>
        <v>5 - DUE ≤ 180 DAYS</v>
      </c>
    </row>
    <row r="157" customFormat="false" ht="24.95" hidden="false" customHeight="true" outlineLevel="0" collapsed="false">
      <c r="A157" s="14"/>
      <c r="B157" s="87"/>
      <c r="C157" s="88"/>
      <c r="D157" s="89"/>
      <c r="E157" s="90"/>
      <c r="F157" s="88"/>
      <c r="G157" s="91"/>
      <c r="H157" s="92"/>
      <c r="I157" s="88"/>
      <c r="J157" s="88"/>
      <c r="X157" s="78" t="n">
        <f aca="false">'Portfolio Register'!A43</f>
        <v>0</v>
      </c>
      <c r="Y157" s="78" t="n">
        <f aca="false">'Portfolio Register'!B43</f>
        <v>0</v>
      </c>
      <c r="Z157" s="78" t="str">
        <f aca="false">"SMAA"</f>
        <v>SMAA</v>
      </c>
      <c r="AA157" s="85" t="str">
        <f aca="false">IF('Portfolio Register'!F43="","",'Portfolio Register'!F43)</f>
        <v/>
      </c>
      <c r="AB157" s="78" t="str">
        <f aca="false">IF('Portfolio Register'!G43="","",'Portfolio Register'!G43)</f>
        <v/>
      </c>
      <c r="AC157" s="78" t="str">
        <f aca="false">'Portfolio Register'!H43</f>
        <v/>
      </c>
      <c r="AD157" s="78" t="str">
        <f aca="false">IF('Portfolio Register'!V57="","",'Portfolio Register'!V57)</f>
        <v/>
      </c>
      <c r="AE157" s="85" t="str">
        <f aca="false">IF('Portfolio Register'!W57="","",'Portfolio Register'!W57)</f>
        <v/>
      </c>
      <c r="AF157" s="78" t="str">
        <f aca="false">IF('Portfolio Register'!X57="","",'Portfolio Register'!X57)</f>
        <v/>
      </c>
      <c r="AG157" s="78" t="str">
        <f aca="false">IF(X157="","",IF(OR(AC157="EXPIRED",AC157="OVERDUE"),"1 - OVERDUE",IF(OR(AC157="MISSING DATE",AC157="CHECK INPUT"),"2 - MISSING / CHECK INPUT",IF(AB157&lt;=30,"3 - DUE ≤ 30 DAYS",IF(AB157&lt;=90,"4 - DUE ≤ 90 DAYS","5 - DUE ≤ 180 DAYS")))))</f>
        <v>5 - DUE ≤ 180 DAYS</v>
      </c>
    </row>
    <row r="158" customFormat="false" ht="24.95" hidden="false" customHeight="true" outlineLevel="0" collapsed="false">
      <c r="A158" s="14"/>
      <c r="B158" s="87"/>
      <c r="C158" s="88"/>
      <c r="D158" s="89"/>
      <c r="E158" s="90"/>
      <c r="F158" s="88"/>
      <c r="G158" s="91"/>
      <c r="H158" s="92"/>
      <c r="I158" s="88"/>
      <c r="J158" s="88"/>
      <c r="X158" s="78" t="n">
        <f aca="false">'Portfolio Register'!A43</f>
        <v>0</v>
      </c>
      <c r="Y158" s="78" t="n">
        <f aca="false">'Portfolio Register'!B43</f>
        <v>0</v>
      </c>
      <c r="Z158" s="78" t="str">
        <f aca="false">"AFSS"</f>
        <v>AFSS</v>
      </c>
      <c r="AA158" s="85" t="str">
        <f aca="false">IF('Portfolio Register'!J43="","",'Portfolio Register'!J43)</f>
        <v/>
      </c>
      <c r="AB158" s="78" t="str">
        <f aca="false">IF('Portfolio Register'!K43="","",'Portfolio Register'!K43)</f>
        <v/>
      </c>
      <c r="AC158" s="78" t="str">
        <f aca="false">'Portfolio Register'!L43</f>
        <v/>
      </c>
      <c r="AD158" s="78" t="str">
        <f aca="false">IF('Portfolio Register'!V58="","",'Portfolio Register'!V58)</f>
        <v/>
      </c>
      <c r="AE158" s="85" t="str">
        <f aca="false">IF('Portfolio Register'!W58="","",'Portfolio Register'!W58)</f>
        <v/>
      </c>
      <c r="AF158" s="78" t="str">
        <f aca="false">IF('Portfolio Register'!X58="","",'Portfolio Register'!X58)</f>
        <v/>
      </c>
      <c r="AG158" s="78" t="str">
        <f aca="false">IF(X158="","",IF(OR(AC158="EXPIRED",AC158="OVERDUE"),"1 - OVERDUE",IF(OR(AC158="MISSING DATE",AC158="CHECK INPUT"),"2 - MISSING / CHECK INPUT",IF(AB158&lt;=30,"3 - DUE ≤ 30 DAYS",IF(AB158&lt;=90,"4 - DUE ≤ 90 DAYS","5 - DUE ≤ 180 DAYS")))))</f>
        <v>5 - DUE ≤ 180 DAYS</v>
      </c>
    </row>
    <row r="159" customFormat="false" ht="24.95" hidden="false" customHeight="true" outlineLevel="0" collapsed="false">
      <c r="A159" s="14"/>
      <c r="B159" s="87"/>
      <c r="C159" s="88"/>
      <c r="D159" s="89"/>
      <c r="E159" s="90"/>
      <c r="F159" s="88"/>
      <c r="G159" s="91"/>
      <c r="H159" s="92"/>
      <c r="I159" s="88"/>
      <c r="J159" s="88"/>
      <c r="X159" s="78" t="n">
        <f aca="false">'Portfolio Register'!A43</f>
        <v>0</v>
      </c>
      <c r="Y159" s="78" t="n">
        <f aca="false">'Portfolio Register'!B43</f>
        <v>0</v>
      </c>
      <c r="Z159" s="78" t="str">
        <f aca="false">"Insurance"</f>
        <v>Insurance</v>
      </c>
      <c r="AA159" s="85" t="str">
        <f aca="false">IF('Portfolio Register'!N43="","",'Portfolio Register'!N43)</f>
        <v/>
      </c>
      <c r="AB159" s="78" t="str">
        <f aca="false">IF('Portfolio Register'!O43="","",'Portfolio Register'!O43)</f>
        <v/>
      </c>
      <c r="AC159" s="78" t="str">
        <f aca="false">'Portfolio Register'!P43</f>
        <v/>
      </c>
      <c r="AD159" s="78" t="str">
        <f aca="false">IF('Portfolio Register'!V59="","",'Portfolio Register'!V59)</f>
        <v/>
      </c>
      <c r="AE159" s="85" t="str">
        <f aca="false">IF('Portfolio Register'!W59="","",'Portfolio Register'!W59)</f>
        <v/>
      </c>
      <c r="AF159" s="78" t="str">
        <f aca="false">IF('Portfolio Register'!X59="","",'Portfolio Register'!X59)</f>
        <v/>
      </c>
      <c r="AG159" s="78" t="str">
        <f aca="false">IF(X159="","",IF(OR(AC159="EXPIRED",AC159="OVERDUE"),"1 - OVERDUE",IF(OR(AC159="MISSING DATE",AC159="CHECK INPUT"),"2 - MISSING / CHECK INPUT",IF(AB159&lt;=30,"3 - DUE ≤ 30 DAYS",IF(AB159&lt;=90,"4 - DUE ≤ 90 DAYS","5 - DUE ≤ 180 DAYS")))))</f>
        <v>5 - DUE ≤ 180 DAYS</v>
      </c>
    </row>
    <row r="160" customFormat="false" ht="24.95" hidden="false" customHeight="true" outlineLevel="0" collapsed="false">
      <c r="A160" s="14"/>
      <c r="B160" s="87"/>
      <c r="C160" s="88"/>
      <c r="D160" s="89"/>
      <c r="E160" s="90"/>
      <c r="F160" s="88"/>
      <c r="G160" s="91"/>
      <c r="H160" s="92"/>
      <c r="I160" s="88"/>
      <c r="J160" s="88"/>
      <c r="X160" s="78" t="n">
        <f aca="false">'Portfolio Register'!A43</f>
        <v>0</v>
      </c>
      <c r="Y160" s="78" t="n">
        <f aca="false">'Portfolio Register'!B43</f>
        <v>0</v>
      </c>
      <c r="Z160" s="78" t="str">
        <f aca="false">"Lift"</f>
        <v>Lift</v>
      </c>
      <c r="AA160" s="85" t="str">
        <f aca="false">IF('Portfolio Register'!R43="","",'Portfolio Register'!R43)</f>
        <v/>
      </c>
      <c r="AB160" s="78" t="str">
        <f aca="false">IF('Portfolio Register'!S43="","",'Portfolio Register'!S43)</f>
        <v/>
      </c>
      <c r="AC160" s="78" t="str">
        <f aca="false">'Portfolio Register'!T43</f>
        <v/>
      </c>
      <c r="AD160" s="78" t="str">
        <f aca="false">IF('Portfolio Register'!V60="","",'Portfolio Register'!V60)</f>
        <v/>
      </c>
      <c r="AE160" s="85" t="str">
        <f aca="false">IF('Portfolio Register'!W60="","",'Portfolio Register'!W60)</f>
        <v/>
      </c>
      <c r="AF160" s="78" t="str">
        <f aca="false">IF('Portfolio Register'!X60="","",'Portfolio Register'!X60)</f>
        <v/>
      </c>
      <c r="AG160" s="78" t="str">
        <f aca="false">IF(X160="","",IF(OR(AC160="EXPIRED",AC160="OVERDUE"),"1 - OVERDUE",IF(OR(AC160="MISSING DATE",AC160="CHECK INPUT"),"2 - MISSING / CHECK INPUT",IF(AB160&lt;=30,"3 - DUE ≤ 30 DAYS",IF(AB160&lt;=90,"4 - DUE ≤ 90 DAYS","5 - DUE ≤ 180 DAYS")))))</f>
        <v>5 - DUE ≤ 180 DAYS</v>
      </c>
    </row>
    <row r="161" customFormat="false" ht="24.95" hidden="false" customHeight="true" outlineLevel="0" collapsed="false">
      <c r="A161" s="14"/>
      <c r="B161" s="87"/>
      <c r="C161" s="88"/>
      <c r="D161" s="89"/>
      <c r="E161" s="90"/>
      <c r="F161" s="88"/>
      <c r="G161" s="91"/>
      <c r="H161" s="92"/>
      <c r="I161" s="88"/>
      <c r="J161" s="88"/>
      <c r="X161" s="78" t="n">
        <f aca="false">'Portfolio Register'!A44</f>
        <v>0</v>
      </c>
      <c r="Y161" s="78" t="n">
        <f aca="false">'Portfolio Register'!B44</f>
        <v>0</v>
      </c>
      <c r="Z161" s="78" t="str">
        <f aca="false">"SMAA"</f>
        <v>SMAA</v>
      </c>
      <c r="AA161" s="85" t="str">
        <f aca="false">IF('Portfolio Register'!F44="","",'Portfolio Register'!F44)</f>
        <v/>
      </c>
      <c r="AB161" s="78" t="str">
        <f aca="false">IF('Portfolio Register'!G44="","",'Portfolio Register'!G44)</f>
        <v/>
      </c>
      <c r="AC161" s="78" t="str">
        <f aca="false">'Portfolio Register'!H44</f>
        <v/>
      </c>
      <c r="AD161" s="78" t="str">
        <f aca="false">IF('Portfolio Register'!V61="","",'Portfolio Register'!V61)</f>
        <v/>
      </c>
      <c r="AE161" s="85" t="str">
        <f aca="false">IF('Portfolio Register'!W61="","",'Portfolio Register'!W61)</f>
        <v/>
      </c>
      <c r="AF161" s="78" t="str">
        <f aca="false">IF('Portfolio Register'!X61="","",'Portfolio Register'!X61)</f>
        <v/>
      </c>
      <c r="AG161" s="78" t="str">
        <f aca="false">IF(X161="","",IF(OR(AC161="EXPIRED",AC161="OVERDUE"),"1 - OVERDUE",IF(OR(AC161="MISSING DATE",AC161="CHECK INPUT"),"2 - MISSING / CHECK INPUT",IF(AB161&lt;=30,"3 - DUE ≤ 30 DAYS",IF(AB161&lt;=90,"4 - DUE ≤ 90 DAYS","5 - DUE ≤ 180 DAYS")))))</f>
        <v>5 - DUE ≤ 180 DAYS</v>
      </c>
    </row>
    <row r="162" customFormat="false" ht="24.95" hidden="false" customHeight="true" outlineLevel="0" collapsed="false">
      <c r="A162" s="14"/>
      <c r="B162" s="87"/>
      <c r="C162" s="88"/>
      <c r="D162" s="89"/>
      <c r="E162" s="90"/>
      <c r="F162" s="88"/>
      <c r="G162" s="91"/>
      <c r="H162" s="92"/>
      <c r="I162" s="88"/>
      <c r="J162" s="88"/>
      <c r="X162" s="78" t="n">
        <f aca="false">'Portfolio Register'!A44</f>
        <v>0</v>
      </c>
      <c r="Y162" s="78" t="n">
        <f aca="false">'Portfolio Register'!B44</f>
        <v>0</v>
      </c>
      <c r="Z162" s="78" t="str">
        <f aca="false">"AFSS"</f>
        <v>AFSS</v>
      </c>
      <c r="AA162" s="85" t="str">
        <f aca="false">IF('Portfolio Register'!J44="","",'Portfolio Register'!J44)</f>
        <v/>
      </c>
      <c r="AB162" s="78" t="str">
        <f aca="false">IF('Portfolio Register'!K44="","",'Portfolio Register'!K44)</f>
        <v/>
      </c>
      <c r="AC162" s="78" t="str">
        <f aca="false">'Portfolio Register'!L44</f>
        <v/>
      </c>
      <c r="AD162" s="78" t="str">
        <f aca="false">IF('Portfolio Register'!V62="","",'Portfolio Register'!V62)</f>
        <v/>
      </c>
      <c r="AE162" s="85" t="str">
        <f aca="false">IF('Portfolio Register'!W62="","",'Portfolio Register'!W62)</f>
        <v/>
      </c>
      <c r="AF162" s="78" t="str">
        <f aca="false">IF('Portfolio Register'!X62="","",'Portfolio Register'!X62)</f>
        <v/>
      </c>
      <c r="AG162" s="78" t="str">
        <f aca="false">IF(X162="","",IF(OR(AC162="EXPIRED",AC162="OVERDUE"),"1 - OVERDUE",IF(OR(AC162="MISSING DATE",AC162="CHECK INPUT"),"2 - MISSING / CHECK INPUT",IF(AB162&lt;=30,"3 - DUE ≤ 30 DAYS",IF(AB162&lt;=90,"4 - DUE ≤ 90 DAYS","5 - DUE ≤ 180 DAYS")))))</f>
        <v>5 - DUE ≤ 180 DAYS</v>
      </c>
    </row>
    <row r="163" customFormat="false" ht="24.95" hidden="false" customHeight="true" outlineLevel="0" collapsed="false">
      <c r="A163" s="14"/>
      <c r="B163" s="87"/>
      <c r="C163" s="88"/>
      <c r="D163" s="89"/>
      <c r="E163" s="90"/>
      <c r="F163" s="88"/>
      <c r="G163" s="91"/>
      <c r="H163" s="92"/>
      <c r="I163" s="88"/>
      <c r="J163" s="88"/>
      <c r="X163" s="78" t="n">
        <f aca="false">'Portfolio Register'!A44</f>
        <v>0</v>
      </c>
      <c r="Y163" s="78" t="n">
        <f aca="false">'Portfolio Register'!B44</f>
        <v>0</v>
      </c>
      <c r="Z163" s="78" t="str">
        <f aca="false">"Insurance"</f>
        <v>Insurance</v>
      </c>
      <c r="AA163" s="85" t="str">
        <f aca="false">IF('Portfolio Register'!N44="","",'Portfolio Register'!N44)</f>
        <v/>
      </c>
      <c r="AB163" s="78" t="str">
        <f aca="false">IF('Portfolio Register'!O44="","",'Portfolio Register'!O44)</f>
        <v/>
      </c>
      <c r="AC163" s="78" t="str">
        <f aca="false">'Portfolio Register'!P44</f>
        <v/>
      </c>
      <c r="AD163" s="78" t="str">
        <f aca="false">IF('Portfolio Register'!V63="","",'Portfolio Register'!V63)</f>
        <v/>
      </c>
      <c r="AE163" s="85" t="str">
        <f aca="false">IF('Portfolio Register'!W63="","",'Portfolio Register'!W63)</f>
        <v/>
      </c>
      <c r="AF163" s="78" t="str">
        <f aca="false">IF('Portfolio Register'!X63="","",'Portfolio Register'!X63)</f>
        <v/>
      </c>
      <c r="AG163" s="78" t="str">
        <f aca="false">IF(X163="","",IF(OR(AC163="EXPIRED",AC163="OVERDUE"),"1 - OVERDUE",IF(OR(AC163="MISSING DATE",AC163="CHECK INPUT"),"2 - MISSING / CHECK INPUT",IF(AB163&lt;=30,"3 - DUE ≤ 30 DAYS",IF(AB163&lt;=90,"4 - DUE ≤ 90 DAYS","5 - DUE ≤ 180 DAYS")))))</f>
        <v>5 - DUE ≤ 180 DAYS</v>
      </c>
    </row>
    <row r="164" customFormat="false" ht="24.95" hidden="false" customHeight="true" outlineLevel="0" collapsed="false">
      <c r="A164" s="14"/>
      <c r="B164" s="87"/>
      <c r="C164" s="88"/>
      <c r="D164" s="89"/>
      <c r="E164" s="90"/>
      <c r="F164" s="88"/>
      <c r="G164" s="91"/>
      <c r="H164" s="92"/>
      <c r="I164" s="88"/>
      <c r="J164" s="88"/>
      <c r="X164" s="78" t="n">
        <f aca="false">'Portfolio Register'!A44</f>
        <v>0</v>
      </c>
      <c r="Y164" s="78" t="n">
        <f aca="false">'Portfolio Register'!B44</f>
        <v>0</v>
      </c>
      <c r="Z164" s="78" t="str">
        <f aca="false">"Lift"</f>
        <v>Lift</v>
      </c>
      <c r="AA164" s="85" t="str">
        <f aca="false">IF('Portfolio Register'!R44="","",'Portfolio Register'!R44)</f>
        <v/>
      </c>
      <c r="AB164" s="78" t="str">
        <f aca="false">IF('Portfolio Register'!S44="","",'Portfolio Register'!S44)</f>
        <v/>
      </c>
      <c r="AC164" s="78" t="str">
        <f aca="false">'Portfolio Register'!T44</f>
        <v/>
      </c>
      <c r="AD164" s="78" t="str">
        <f aca="false">IF('Portfolio Register'!V64="","",'Portfolio Register'!V64)</f>
        <v/>
      </c>
      <c r="AE164" s="85" t="str">
        <f aca="false">IF('Portfolio Register'!W64="","",'Portfolio Register'!W64)</f>
        <v/>
      </c>
      <c r="AF164" s="78" t="str">
        <f aca="false">IF('Portfolio Register'!X64="","",'Portfolio Register'!X64)</f>
        <v/>
      </c>
      <c r="AG164" s="78" t="str">
        <f aca="false">IF(X164="","",IF(OR(AC164="EXPIRED",AC164="OVERDUE"),"1 - OVERDUE",IF(OR(AC164="MISSING DATE",AC164="CHECK INPUT"),"2 - MISSING / CHECK INPUT",IF(AB164&lt;=30,"3 - DUE ≤ 30 DAYS",IF(AB164&lt;=90,"4 - DUE ≤ 90 DAYS","5 - DUE ≤ 180 DAYS")))))</f>
        <v>5 - DUE ≤ 180 DAYS</v>
      </c>
    </row>
    <row r="165" customFormat="false" ht="24.95" hidden="false" customHeight="true" outlineLevel="0" collapsed="false">
      <c r="A165" s="14"/>
      <c r="B165" s="87"/>
      <c r="C165" s="88"/>
      <c r="D165" s="89"/>
      <c r="E165" s="90"/>
      <c r="F165" s="88"/>
      <c r="G165" s="91"/>
      <c r="H165" s="92"/>
      <c r="I165" s="88"/>
      <c r="J165" s="88"/>
      <c r="X165" s="78" t="n">
        <f aca="false">'Portfolio Register'!A45</f>
        <v>0</v>
      </c>
      <c r="Y165" s="78" t="n">
        <f aca="false">'Portfolio Register'!B45</f>
        <v>0</v>
      </c>
      <c r="Z165" s="78" t="str">
        <f aca="false">"SMAA"</f>
        <v>SMAA</v>
      </c>
      <c r="AA165" s="85" t="str">
        <f aca="false">IF('Portfolio Register'!F45="","",'Portfolio Register'!F45)</f>
        <v/>
      </c>
      <c r="AB165" s="78" t="str">
        <f aca="false">IF('Portfolio Register'!G45="","",'Portfolio Register'!G45)</f>
        <v/>
      </c>
      <c r="AC165" s="78" t="str">
        <f aca="false">'Portfolio Register'!H45</f>
        <v/>
      </c>
      <c r="AD165" s="78" t="str">
        <f aca="false">IF('Portfolio Register'!V65="","",'Portfolio Register'!V65)</f>
        <v/>
      </c>
      <c r="AE165" s="85" t="str">
        <f aca="false">IF('Portfolio Register'!W65="","",'Portfolio Register'!W65)</f>
        <v/>
      </c>
      <c r="AF165" s="78" t="str">
        <f aca="false">IF('Portfolio Register'!X65="","",'Portfolio Register'!X65)</f>
        <v/>
      </c>
      <c r="AG165" s="78" t="str">
        <f aca="false">IF(X165="","",IF(OR(AC165="EXPIRED",AC165="OVERDUE"),"1 - OVERDUE",IF(OR(AC165="MISSING DATE",AC165="CHECK INPUT"),"2 - MISSING / CHECK INPUT",IF(AB165&lt;=30,"3 - DUE ≤ 30 DAYS",IF(AB165&lt;=90,"4 - DUE ≤ 90 DAYS","5 - DUE ≤ 180 DAYS")))))</f>
        <v>5 - DUE ≤ 180 DAYS</v>
      </c>
    </row>
    <row r="166" customFormat="false" ht="24.95" hidden="false" customHeight="true" outlineLevel="0" collapsed="false">
      <c r="A166" s="14"/>
      <c r="B166" s="87"/>
      <c r="C166" s="88"/>
      <c r="D166" s="89"/>
      <c r="E166" s="90"/>
      <c r="F166" s="88"/>
      <c r="G166" s="91"/>
      <c r="H166" s="92"/>
      <c r="I166" s="88"/>
      <c r="J166" s="88"/>
      <c r="X166" s="78" t="n">
        <f aca="false">'Portfolio Register'!A45</f>
        <v>0</v>
      </c>
      <c r="Y166" s="78" t="n">
        <f aca="false">'Portfolio Register'!B45</f>
        <v>0</v>
      </c>
      <c r="Z166" s="78" t="str">
        <f aca="false">"AFSS"</f>
        <v>AFSS</v>
      </c>
      <c r="AA166" s="85" t="str">
        <f aca="false">IF('Portfolio Register'!J45="","",'Portfolio Register'!J45)</f>
        <v/>
      </c>
      <c r="AB166" s="78" t="str">
        <f aca="false">IF('Portfolio Register'!K45="","",'Portfolio Register'!K45)</f>
        <v/>
      </c>
      <c r="AC166" s="78" t="str">
        <f aca="false">'Portfolio Register'!L45</f>
        <v/>
      </c>
      <c r="AD166" s="78" t="str">
        <f aca="false">IF('Portfolio Register'!V66="","",'Portfolio Register'!V66)</f>
        <v/>
      </c>
      <c r="AE166" s="85" t="str">
        <f aca="false">IF('Portfolio Register'!W66="","",'Portfolio Register'!W66)</f>
        <v/>
      </c>
      <c r="AF166" s="78" t="str">
        <f aca="false">IF('Portfolio Register'!X66="","",'Portfolio Register'!X66)</f>
        <v/>
      </c>
      <c r="AG166" s="78" t="str">
        <f aca="false">IF(X166="","",IF(OR(AC166="EXPIRED",AC166="OVERDUE"),"1 - OVERDUE",IF(OR(AC166="MISSING DATE",AC166="CHECK INPUT"),"2 - MISSING / CHECK INPUT",IF(AB166&lt;=30,"3 - DUE ≤ 30 DAYS",IF(AB166&lt;=90,"4 - DUE ≤ 90 DAYS","5 - DUE ≤ 180 DAYS")))))</f>
        <v>5 - DUE ≤ 180 DAYS</v>
      </c>
    </row>
    <row r="167" customFormat="false" ht="24.95" hidden="false" customHeight="true" outlineLevel="0" collapsed="false">
      <c r="A167" s="14"/>
      <c r="B167" s="87"/>
      <c r="C167" s="88"/>
      <c r="D167" s="89"/>
      <c r="E167" s="90"/>
      <c r="F167" s="88"/>
      <c r="G167" s="91"/>
      <c r="H167" s="92"/>
      <c r="I167" s="88"/>
      <c r="J167" s="88"/>
      <c r="X167" s="78" t="n">
        <f aca="false">'Portfolio Register'!A45</f>
        <v>0</v>
      </c>
      <c r="Y167" s="78" t="n">
        <f aca="false">'Portfolio Register'!B45</f>
        <v>0</v>
      </c>
      <c r="Z167" s="78" t="str">
        <f aca="false">"Insurance"</f>
        <v>Insurance</v>
      </c>
      <c r="AA167" s="85" t="str">
        <f aca="false">IF('Portfolio Register'!N45="","",'Portfolio Register'!N45)</f>
        <v/>
      </c>
      <c r="AB167" s="78" t="str">
        <f aca="false">IF('Portfolio Register'!O45="","",'Portfolio Register'!O45)</f>
        <v/>
      </c>
      <c r="AC167" s="78" t="str">
        <f aca="false">'Portfolio Register'!P45</f>
        <v/>
      </c>
      <c r="AD167" s="78" t="str">
        <f aca="false">IF('Portfolio Register'!V67="","",'Portfolio Register'!V67)</f>
        <v/>
      </c>
      <c r="AE167" s="85" t="str">
        <f aca="false">IF('Portfolio Register'!W67="","",'Portfolio Register'!W67)</f>
        <v/>
      </c>
      <c r="AF167" s="78" t="str">
        <f aca="false">IF('Portfolio Register'!X67="","",'Portfolio Register'!X67)</f>
        <v/>
      </c>
      <c r="AG167" s="78" t="str">
        <f aca="false">IF(X167="","",IF(OR(AC167="EXPIRED",AC167="OVERDUE"),"1 - OVERDUE",IF(OR(AC167="MISSING DATE",AC167="CHECK INPUT"),"2 - MISSING / CHECK INPUT",IF(AB167&lt;=30,"3 - DUE ≤ 30 DAYS",IF(AB167&lt;=90,"4 - DUE ≤ 90 DAYS","5 - DUE ≤ 180 DAYS")))))</f>
        <v>5 - DUE ≤ 180 DAYS</v>
      </c>
    </row>
    <row r="168" customFormat="false" ht="24.95" hidden="false" customHeight="true" outlineLevel="0" collapsed="false">
      <c r="A168" s="14"/>
      <c r="B168" s="87"/>
      <c r="C168" s="88"/>
      <c r="D168" s="89"/>
      <c r="E168" s="90"/>
      <c r="F168" s="88"/>
      <c r="G168" s="91"/>
      <c r="H168" s="92"/>
      <c r="I168" s="88"/>
      <c r="J168" s="88"/>
      <c r="X168" s="78" t="n">
        <f aca="false">'Portfolio Register'!A45</f>
        <v>0</v>
      </c>
      <c r="Y168" s="78" t="n">
        <f aca="false">'Portfolio Register'!B45</f>
        <v>0</v>
      </c>
      <c r="Z168" s="78" t="str">
        <f aca="false">"Lift"</f>
        <v>Lift</v>
      </c>
      <c r="AA168" s="85" t="str">
        <f aca="false">IF('Portfolio Register'!R45="","",'Portfolio Register'!R45)</f>
        <v/>
      </c>
      <c r="AB168" s="78" t="str">
        <f aca="false">IF('Portfolio Register'!S45="","",'Portfolio Register'!S45)</f>
        <v/>
      </c>
      <c r="AC168" s="78" t="str">
        <f aca="false">'Portfolio Register'!T45</f>
        <v/>
      </c>
      <c r="AD168" s="78" t="str">
        <f aca="false">IF('Portfolio Register'!V68="","",'Portfolio Register'!V68)</f>
        <v/>
      </c>
      <c r="AE168" s="85" t="str">
        <f aca="false">IF('Portfolio Register'!W68="","",'Portfolio Register'!W68)</f>
        <v/>
      </c>
      <c r="AF168" s="78" t="str">
        <f aca="false">IF('Portfolio Register'!X68="","",'Portfolio Register'!X68)</f>
        <v/>
      </c>
      <c r="AG168" s="78" t="str">
        <f aca="false">IF(X168="","",IF(OR(AC168="EXPIRED",AC168="OVERDUE"),"1 - OVERDUE",IF(OR(AC168="MISSING DATE",AC168="CHECK INPUT"),"2 - MISSING / CHECK INPUT",IF(AB168&lt;=30,"3 - DUE ≤ 30 DAYS",IF(AB168&lt;=90,"4 - DUE ≤ 90 DAYS","5 - DUE ≤ 180 DAYS")))))</f>
        <v>5 - DUE ≤ 180 DAYS</v>
      </c>
    </row>
    <row r="169" customFormat="false" ht="24.95" hidden="false" customHeight="true" outlineLevel="0" collapsed="false">
      <c r="A169" s="14"/>
      <c r="B169" s="87"/>
      <c r="C169" s="88"/>
      <c r="D169" s="89"/>
      <c r="E169" s="90"/>
      <c r="F169" s="88"/>
      <c r="G169" s="91"/>
      <c r="H169" s="92"/>
      <c r="I169" s="88"/>
      <c r="J169" s="88"/>
      <c r="X169" s="78" t="n">
        <f aca="false">'Portfolio Register'!A46</f>
        <v>0</v>
      </c>
      <c r="Y169" s="78" t="n">
        <f aca="false">'Portfolio Register'!B46</f>
        <v>0</v>
      </c>
      <c r="Z169" s="78" t="str">
        <f aca="false">"SMAA"</f>
        <v>SMAA</v>
      </c>
      <c r="AA169" s="85" t="str">
        <f aca="false">IF('Portfolio Register'!F46="","",'Portfolio Register'!F46)</f>
        <v/>
      </c>
      <c r="AB169" s="78" t="str">
        <f aca="false">IF('Portfolio Register'!G46="","",'Portfolio Register'!G46)</f>
        <v/>
      </c>
      <c r="AC169" s="78" t="str">
        <f aca="false">'Portfolio Register'!H46</f>
        <v/>
      </c>
      <c r="AD169" s="78" t="str">
        <f aca="false">IF('Portfolio Register'!V69="","",'Portfolio Register'!V69)</f>
        <v/>
      </c>
      <c r="AE169" s="85" t="str">
        <f aca="false">IF('Portfolio Register'!W69="","",'Portfolio Register'!W69)</f>
        <v/>
      </c>
      <c r="AF169" s="78" t="str">
        <f aca="false">IF('Portfolio Register'!X69="","",'Portfolio Register'!X69)</f>
        <v/>
      </c>
      <c r="AG169" s="78" t="str">
        <f aca="false">IF(X169="","",IF(OR(AC169="EXPIRED",AC169="OVERDUE"),"1 - OVERDUE",IF(OR(AC169="MISSING DATE",AC169="CHECK INPUT"),"2 - MISSING / CHECK INPUT",IF(AB169&lt;=30,"3 - DUE ≤ 30 DAYS",IF(AB169&lt;=90,"4 - DUE ≤ 90 DAYS","5 - DUE ≤ 180 DAYS")))))</f>
        <v>5 - DUE ≤ 180 DAYS</v>
      </c>
    </row>
    <row r="170" customFormat="false" ht="24.95" hidden="false" customHeight="true" outlineLevel="0" collapsed="false">
      <c r="A170" s="14"/>
      <c r="B170" s="87"/>
      <c r="C170" s="88"/>
      <c r="D170" s="89"/>
      <c r="E170" s="90"/>
      <c r="F170" s="88"/>
      <c r="G170" s="91"/>
      <c r="H170" s="92"/>
      <c r="I170" s="88"/>
      <c r="J170" s="88"/>
      <c r="X170" s="78" t="n">
        <f aca="false">'Portfolio Register'!A46</f>
        <v>0</v>
      </c>
      <c r="Y170" s="78" t="n">
        <f aca="false">'Portfolio Register'!B46</f>
        <v>0</v>
      </c>
      <c r="Z170" s="78" t="str">
        <f aca="false">"AFSS"</f>
        <v>AFSS</v>
      </c>
      <c r="AA170" s="85" t="str">
        <f aca="false">IF('Portfolio Register'!J46="","",'Portfolio Register'!J46)</f>
        <v/>
      </c>
      <c r="AB170" s="78" t="str">
        <f aca="false">IF('Portfolio Register'!K46="","",'Portfolio Register'!K46)</f>
        <v/>
      </c>
      <c r="AC170" s="78" t="str">
        <f aca="false">'Portfolio Register'!L46</f>
        <v/>
      </c>
      <c r="AD170" s="78" t="str">
        <f aca="false">IF('Portfolio Register'!V70="","",'Portfolio Register'!V70)</f>
        <v/>
      </c>
      <c r="AE170" s="85" t="str">
        <f aca="false">IF('Portfolio Register'!W70="","",'Portfolio Register'!W70)</f>
        <v/>
      </c>
      <c r="AF170" s="78" t="str">
        <f aca="false">IF('Portfolio Register'!X70="","",'Portfolio Register'!X70)</f>
        <v/>
      </c>
      <c r="AG170" s="78" t="str">
        <f aca="false">IF(X170="","",IF(OR(AC170="EXPIRED",AC170="OVERDUE"),"1 - OVERDUE",IF(OR(AC170="MISSING DATE",AC170="CHECK INPUT"),"2 - MISSING / CHECK INPUT",IF(AB170&lt;=30,"3 - DUE ≤ 30 DAYS",IF(AB170&lt;=90,"4 - DUE ≤ 90 DAYS","5 - DUE ≤ 180 DAYS")))))</f>
        <v>5 - DUE ≤ 180 DAYS</v>
      </c>
    </row>
    <row r="171" customFormat="false" ht="24.95" hidden="false" customHeight="true" outlineLevel="0" collapsed="false">
      <c r="A171" s="14"/>
      <c r="B171" s="87"/>
      <c r="C171" s="88"/>
      <c r="D171" s="89"/>
      <c r="E171" s="90"/>
      <c r="F171" s="88"/>
      <c r="G171" s="91"/>
      <c r="H171" s="92"/>
      <c r="I171" s="88"/>
      <c r="J171" s="88"/>
      <c r="X171" s="78" t="n">
        <f aca="false">'Portfolio Register'!A46</f>
        <v>0</v>
      </c>
      <c r="Y171" s="78" t="n">
        <f aca="false">'Portfolio Register'!B46</f>
        <v>0</v>
      </c>
      <c r="Z171" s="78" t="str">
        <f aca="false">"Insurance"</f>
        <v>Insurance</v>
      </c>
      <c r="AA171" s="85" t="str">
        <f aca="false">IF('Portfolio Register'!N46="","",'Portfolio Register'!N46)</f>
        <v/>
      </c>
      <c r="AB171" s="78" t="str">
        <f aca="false">IF('Portfolio Register'!O46="","",'Portfolio Register'!O46)</f>
        <v/>
      </c>
      <c r="AC171" s="78" t="str">
        <f aca="false">'Portfolio Register'!P46</f>
        <v/>
      </c>
      <c r="AD171" s="78" t="str">
        <f aca="false">IF('Portfolio Register'!V71="","",'Portfolio Register'!V71)</f>
        <v/>
      </c>
      <c r="AE171" s="85" t="str">
        <f aca="false">IF('Portfolio Register'!W71="","",'Portfolio Register'!W71)</f>
        <v/>
      </c>
      <c r="AF171" s="78" t="str">
        <f aca="false">IF('Portfolio Register'!X71="","",'Portfolio Register'!X71)</f>
        <v/>
      </c>
      <c r="AG171" s="78" t="str">
        <f aca="false">IF(X171="","",IF(OR(AC171="EXPIRED",AC171="OVERDUE"),"1 - OVERDUE",IF(OR(AC171="MISSING DATE",AC171="CHECK INPUT"),"2 - MISSING / CHECK INPUT",IF(AB171&lt;=30,"3 - DUE ≤ 30 DAYS",IF(AB171&lt;=90,"4 - DUE ≤ 90 DAYS","5 - DUE ≤ 180 DAYS")))))</f>
        <v>5 - DUE ≤ 180 DAYS</v>
      </c>
    </row>
    <row r="172" customFormat="false" ht="24.95" hidden="false" customHeight="true" outlineLevel="0" collapsed="false">
      <c r="A172" s="14"/>
      <c r="B172" s="87"/>
      <c r="C172" s="88"/>
      <c r="D172" s="89"/>
      <c r="E172" s="90"/>
      <c r="F172" s="88"/>
      <c r="G172" s="91"/>
      <c r="H172" s="92"/>
      <c r="I172" s="88"/>
      <c r="J172" s="88"/>
      <c r="X172" s="78" t="n">
        <f aca="false">'Portfolio Register'!A46</f>
        <v>0</v>
      </c>
      <c r="Y172" s="78" t="n">
        <f aca="false">'Portfolio Register'!B46</f>
        <v>0</v>
      </c>
      <c r="Z172" s="78" t="str">
        <f aca="false">"Lift"</f>
        <v>Lift</v>
      </c>
      <c r="AA172" s="85" t="str">
        <f aca="false">IF('Portfolio Register'!R46="","",'Portfolio Register'!R46)</f>
        <v/>
      </c>
      <c r="AB172" s="78" t="str">
        <f aca="false">IF('Portfolio Register'!S46="","",'Portfolio Register'!S46)</f>
        <v/>
      </c>
      <c r="AC172" s="78" t="str">
        <f aca="false">'Portfolio Register'!T46</f>
        <v/>
      </c>
      <c r="AD172" s="78" t="str">
        <f aca="false">IF('Portfolio Register'!V72="","",'Portfolio Register'!V72)</f>
        <v/>
      </c>
      <c r="AE172" s="85" t="str">
        <f aca="false">IF('Portfolio Register'!W72="","",'Portfolio Register'!W72)</f>
        <v/>
      </c>
      <c r="AF172" s="78" t="str">
        <f aca="false">IF('Portfolio Register'!X72="","",'Portfolio Register'!X72)</f>
        <v/>
      </c>
      <c r="AG172" s="78" t="str">
        <f aca="false">IF(X172="","",IF(OR(AC172="EXPIRED",AC172="OVERDUE"),"1 - OVERDUE",IF(OR(AC172="MISSING DATE",AC172="CHECK INPUT"),"2 - MISSING / CHECK INPUT",IF(AB172&lt;=30,"3 - DUE ≤ 30 DAYS",IF(AB172&lt;=90,"4 - DUE ≤ 90 DAYS","5 - DUE ≤ 180 DAYS")))))</f>
        <v>5 - DUE ≤ 180 DAYS</v>
      </c>
    </row>
    <row r="173" customFormat="false" ht="24.95" hidden="false" customHeight="true" outlineLevel="0" collapsed="false">
      <c r="A173" s="14"/>
      <c r="B173" s="87"/>
      <c r="C173" s="88"/>
      <c r="D173" s="89"/>
      <c r="E173" s="90"/>
      <c r="F173" s="88"/>
      <c r="G173" s="91"/>
      <c r="H173" s="92"/>
      <c r="I173" s="88"/>
      <c r="J173" s="88"/>
      <c r="X173" s="78" t="n">
        <f aca="false">'Portfolio Register'!A47</f>
        <v>0</v>
      </c>
      <c r="Y173" s="78" t="n">
        <f aca="false">'Portfolio Register'!B47</f>
        <v>0</v>
      </c>
      <c r="Z173" s="78" t="str">
        <f aca="false">"SMAA"</f>
        <v>SMAA</v>
      </c>
      <c r="AA173" s="85" t="str">
        <f aca="false">IF('Portfolio Register'!F47="","",'Portfolio Register'!F47)</f>
        <v/>
      </c>
      <c r="AB173" s="78" t="str">
        <f aca="false">IF('Portfolio Register'!G47="","",'Portfolio Register'!G47)</f>
        <v/>
      </c>
      <c r="AC173" s="78" t="str">
        <f aca="false">'Portfolio Register'!H47</f>
        <v/>
      </c>
      <c r="AD173" s="78" t="str">
        <f aca="false">IF('Portfolio Register'!V73="","",'Portfolio Register'!V73)</f>
        <v/>
      </c>
      <c r="AE173" s="85" t="str">
        <f aca="false">IF('Portfolio Register'!W73="","",'Portfolio Register'!W73)</f>
        <v/>
      </c>
      <c r="AF173" s="78" t="str">
        <f aca="false">IF('Portfolio Register'!X73="","",'Portfolio Register'!X73)</f>
        <v/>
      </c>
      <c r="AG173" s="78" t="str">
        <f aca="false">IF(X173="","",IF(OR(AC173="EXPIRED",AC173="OVERDUE"),"1 - OVERDUE",IF(OR(AC173="MISSING DATE",AC173="CHECK INPUT"),"2 - MISSING / CHECK INPUT",IF(AB173&lt;=30,"3 - DUE ≤ 30 DAYS",IF(AB173&lt;=90,"4 - DUE ≤ 90 DAYS","5 - DUE ≤ 180 DAYS")))))</f>
        <v>5 - DUE ≤ 180 DAYS</v>
      </c>
    </row>
    <row r="174" customFormat="false" ht="24.95" hidden="false" customHeight="true" outlineLevel="0" collapsed="false">
      <c r="A174" s="14"/>
      <c r="B174" s="87"/>
      <c r="C174" s="88"/>
      <c r="D174" s="89"/>
      <c r="E174" s="90"/>
      <c r="F174" s="88"/>
      <c r="G174" s="91"/>
      <c r="H174" s="92"/>
      <c r="I174" s="88"/>
      <c r="J174" s="88"/>
      <c r="X174" s="78" t="n">
        <f aca="false">'Portfolio Register'!A47</f>
        <v>0</v>
      </c>
      <c r="Y174" s="78" t="n">
        <f aca="false">'Portfolio Register'!B47</f>
        <v>0</v>
      </c>
      <c r="Z174" s="78" t="str">
        <f aca="false">"AFSS"</f>
        <v>AFSS</v>
      </c>
      <c r="AA174" s="85" t="str">
        <f aca="false">IF('Portfolio Register'!J47="","",'Portfolio Register'!J47)</f>
        <v/>
      </c>
      <c r="AB174" s="78" t="str">
        <f aca="false">IF('Portfolio Register'!K47="","",'Portfolio Register'!K47)</f>
        <v/>
      </c>
      <c r="AC174" s="78" t="str">
        <f aca="false">'Portfolio Register'!L47</f>
        <v/>
      </c>
      <c r="AD174" s="78" t="str">
        <f aca="false">IF('Portfolio Register'!V74="","",'Portfolio Register'!V74)</f>
        <v/>
      </c>
      <c r="AE174" s="85" t="str">
        <f aca="false">IF('Portfolio Register'!W74="","",'Portfolio Register'!W74)</f>
        <v/>
      </c>
      <c r="AF174" s="78" t="str">
        <f aca="false">IF('Portfolio Register'!X74="","",'Portfolio Register'!X74)</f>
        <v/>
      </c>
      <c r="AG174" s="78" t="str">
        <f aca="false">IF(X174="","",IF(OR(AC174="EXPIRED",AC174="OVERDUE"),"1 - OVERDUE",IF(OR(AC174="MISSING DATE",AC174="CHECK INPUT"),"2 - MISSING / CHECK INPUT",IF(AB174&lt;=30,"3 - DUE ≤ 30 DAYS",IF(AB174&lt;=90,"4 - DUE ≤ 90 DAYS","5 - DUE ≤ 180 DAYS")))))</f>
        <v>5 - DUE ≤ 180 DAYS</v>
      </c>
    </row>
    <row r="175" customFormat="false" ht="24.95" hidden="false" customHeight="true" outlineLevel="0" collapsed="false">
      <c r="A175" s="14"/>
      <c r="B175" s="87"/>
      <c r="C175" s="88"/>
      <c r="D175" s="89"/>
      <c r="E175" s="90"/>
      <c r="F175" s="88"/>
      <c r="G175" s="91"/>
      <c r="H175" s="92"/>
      <c r="I175" s="88"/>
      <c r="J175" s="88"/>
      <c r="X175" s="78" t="n">
        <f aca="false">'Portfolio Register'!A47</f>
        <v>0</v>
      </c>
      <c r="Y175" s="78" t="n">
        <f aca="false">'Portfolio Register'!B47</f>
        <v>0</v>
      </c>
      <c r="Z175" s="78" t="str">
        <f aca="false">"Insurance"</f>
        <v>Insurance</v>
      </c>
      <c r="AA175" s="85" t="str">
        <f aca="false">IF('Portfolio Register'!N47="","",'Portfolio Register'!N47)</f>
        <v/>
      </c>
      <c r="AB175" s="78" t="str">
        <f aca="false">IF('Portfolio Register'!O47="","",'Portfolio Register'!O47)</f>
        <v/>
      </c>
      <c r="AC175" s="78" t="str">
        <f aca="false">'Portfolio Register'!P47</f>
        <v/>
      </c>
      <c r="AD175" s="78" t="str">
        <f aca="false">IF('Portfolio Register'!V75="","",'Portfolio Register'!V75)</f>
        <v/>
      </c>
      <c r="AE175" s="85" t="str">
        <f aca="false">IF('Portfolio Register'!W75="","",'Portfolio Register'!W75)</f>
        <v/>
      </c>
      <c r="AF175" s="78" t="str">
        <f aca="false">IF('Portfolio Register'!X75="","",'Portfolio Register'!X75)</f>
        <v/>
      </c>
      <c r="AG175" s="78" t="str">
        <f aca="false">IF(X175="","",IF(OR(AC175="EXPIRED",AC175="OVERDUE"),"1 - OVERDUE",IF(OR(AC175="MISSING DATE",AC175="CHECK INPUT"),"2 - MISSING / CHECK INPUT",IF(AB175&lt;=30,"3 - DUE ≤ 30 DAYS",IF(AB175&lt;=90,"4 - DUE ≤ 90 DAYS","5 - DUE ≤ 180 DAYS")))))</f>
        <v>5 - DUE ≤ 180 DAYS</v>
      </c>
    </row>
    <row r="176" customFormat="false" ht="24.95" hidden="false" customHeight="true" outlineLevel="0" collapsed="false">
      <c r="A176" s="14"/>
      <c r="B176" s="87"/>
      <c r="C176" s="88"/>
      <c r="D176" s="89"/>
      <c r="E176" s="90"/>
      <c r="F176" s="88"/>
      <c r="G176" s="91"/>
      <c r="H176" s="92"/>
      <c r="I176" s="88"/>
      <c r="J176" s="88"/>
      <c r="X176" s="78" t="n">
        <f aca="false">'Portfolio Register'!A47</f>
        <v>0</v>
      </c>
      <c r="Y176" s="78" t="n">
        <f aca="false">'Portfolio Register'!B47</f>
        <v>0</v>
      </c>
      <c r="Z176" s="78" t="str">
        <f aca="false">"Lift"</f>
        <v>Lift</v>
      </c>
      <c r="AA176" s="85" t="str">
        <f aca="false">IF('Portfolio Register'!R47="","",'Portfolio Register'!R47)</f>
        <v/>
      </c>
      <c r="AB176" s="78" t="str">
        <f aca="false">IF('Portfolio Register'!S47="","",'Portfolio Register'!S47)</f>
        <v/>
      </c>
      <c r="AC176" s="78" t="str">
        <f aca="false">'Portfolio Register'!T47</f>
        <v/>
      </c>
      <c r="AD176" s="78" t="str">
        <f aca="false">IF('Portfolio Register'!V76="","",'Portfolio Register'!V76)</f>
        <v/>
      </c>
      <c r="AE176" s="85" t="str">
        <f aca="false">IF('Portfolio Register'!W76="","",'Portfolio Register'!W76)</f>
        <v/>
      </c>
      <c r="AF176" s="78" t="str">
        <f aca="false">IF('Portfolio Register'!X76="","",'Portfolio Register'!X76)</f>
        <v/>
      </c>
      <c r="AG176" s="78" t="str">
        <f aca="false">IF(X176="","",IF(OR(AC176="EXPIRED",AC176="OVERDUE"),"1 - OVERDUE",IF(OR(AC176="MISSING DATE",AC176="CHECK INPUT"),"2 - MISSING / CHECK INPUT",IF(AB176&lt;=30,"3 - DUE ≤ 30 DAYS",IF(AB176&lt;=90,"4 - DUE ≤ 90 DAYS","5 - DUE ≤ 180 DAYS")))))</f>
        <v>5 - DUE ≤ 180 DAYS</v>
      </c>
    </row>
    <row r="177" customFormat="false" ht="24.95" hidden="false" customHeight="true" outlineLevel="0" collapsed="false">
      <c r="A177" s="14"/>
      <c r="B177" s="87"/>
      <c r="C177" s="88"/>
      <c r="D177" s="89"/>
      <c r="E177" s="90"/>
      <c r="F177" s="88"/>
      <c r="G177" s="91"/>
      <c r="H177" s="92"/>
      <c r="I177" s="88"/>
      <c r="J177" s="88"/>
      <c r="X177" s="78" t="n">
        <f aca="false">'Portfolio Register'!A48</f>
        <v>0</v>
      </c>
      <c r="Y177" s="78" t="n">
        <f aca="false">'Portfolio Register'!B48</f>
        <v>0</v>
      </c>
      <c r="Z177" s="78" t="str">
        <f aca="false">"SMAA"</f>
        <v>SMAA</v>
      </c>
      <c r="AA177" s="85" t="str">
        <f aca="false">IF('Portfolio Register'!F48="","",'Portfolio Register'!F48)</f>
        <v/>
      </c>
      <c r="AB177" s="78" t="str">
        <f aca="false">IF('Portfolio Register'!G48="","",'Portfolio Register'!G48)</f>
        <v/>
      </c>
      <c r="AC177" s="78" t="str">
        <f aca="false">'Portfolio Register'!H48</f>
        <v/>
      </c>
      <c r="AD177" s="78" t="str">
        <f aca="false">IF('Portfolio Register'!V77="","",'Portfolio Register'!V77)</f>
        <v/>
      </c>
      <c r="AE177" s="85" t="str">
        <f aca="false">IF('Portfolio Register'!W77="","",'Portfolio Register'!W77)</f>
        <v/>
      </c>
      <c r="AF177" s="78" t="str">
        <f aca="false">IF('Portfolio Register'!X77="","",'Portfolio Register'!X77)</f>
        <v/>
      </c>
      <c r="AG177" s="78" t="str">
        <f aca="false">IF(X177="","",IF(OR(AC177="EXPIRED",AC177="OVERDUE"),"1 - OVERDUE",IF(OR(AC177="MISSING DATE",AC177="CHECK INPUT"),"2 - MISSING / CHECK INPUT",IF(AB177&lt;=30,"3 - DUE ≤ 30 DAYS",IF(AB177&lt;=90,"4 - DUE ≤ 90 DAYS","5 - DUE ≤ 180 DAYS")))))</f>
        <v>5 - DUE ≤ 180 DAYS</v>
      </c>
    </row>
    <row r="178" customFormat="false" ht="24.95" hidden="false" customHeight="true" outlineLevel="0" collapsed="false">
      <c r="A178" s="14"/>
      <c r="B178" s="87"/>
      <c r="C178" s="88"/>
      <c r="D178" s="89"/>
      <c r="E178" s="90"/>
      <c r="F178" s="88"/>
      <c r="G178" s="91"/>
      <c r="H178" s="92"/>
      <c r="I178" s="88"/>
      <c r="J178" s="88"/>
      <c r="X178" s="78" t="n">
        <f aca="false">'Portfolio Register'!A48</f>
        <v>0</v>
      </c>
      <c r="Y178" s="78" t="n">
        <f aca="false">'Portfolio Register'!B48</f>
        <v>0</v>
      </c>
      <c r="Z178" s="78" t="str">
        <f aca="false">"AFSS"</f>
        <v>AFSS</v>
      </c>
      <c r="AA178" s="85" t="str">
        <f aca="false">IF('Portfolio Register'!J48="","",'Portfolio Register'!J48)</f>
        <v/>
      </c>
      <c r="AB178" s="78" t="str">
        <f aca="false">IF('Portfolio Register'!K48="","",'Portfolio Register'!K48)</f>
        <v/>
      </c>
      <c r="AC178" s="78" t="str">
        <f aca="false">'Portfolio Register'!L48</f>
        <v/>
      </c>
      <c r="AD178" s="78" t="str">
        <f aca="false">IF('Portfolio Register'!V78="","",'Portfolio Register'!V78)</f>
        <v/>
      </c>
      <c r="AE178" s="85" t="str">
        <f aca="false">IF('Portfolio Register'!W78="","",'Portfolio Register'!W78)</f>
        <v/>
      </c>
      <c r="AF178" s="78" t="str">
        <f aca="false">IF('Portfolio Register'!X78="","",'Portfolio Register'!X78)</f>
        <v/>
      </c>
      <c r="AG178" s="78" t="str">
        <f aca="false">IF(X178="","",IF(OR(AC178="EXPIRED",AC178="OVERDUE"),"1 - OVERDUE",IF(OR(AC178="MISSING DATE",AC178="CHECK INPUT"),"2 - MISSING / CHECK INPUT",IF(AB178&lt;=30,"3 - DUE ≤ 30 DAYS",IF(AB178&lt;=90,"4 - DUE ≤ 90 DAYS","5 - DUE ≤ 180 DAYS")))))</f>
        <v>5 - DUE ≤ 180 DAYS</v>
      </c>
    </row>
    <row r="179" customFormat="false" ht="24.95" hidden="false" customHeight="true" outlineLevel="0" collapsed="false">
      <c r="A179" s="14"/>
      <c r="B179" s="87"/>
      <c r="C179" s="88"/>
      <c r="D179" s="89"/>
      <c r="E179" s="90"/>
      <c r="F179" s="88"/>
      <c r="G179" s="91"/>
      <c r="H179" s="92"/>
      <c r="I179" s="88"/>
      <c r="J179" s="88"/>
      <c r="X179" s="78" t="n">
        <f aca="false">'Portfolio Register'!A48</f>
        <v>0</v>
      </c>
      <c r="Y179" s="78" t="n">
        <f aca="false">'Portfolio Register'!B48</f>
        <v>0</v>
      </c>
      <c r="Z179" s="78" t="str">
        <f aca="false">"Insurance"</f>
        <v>Insurance</v>
      </c>
      <c r="AA179" s="85" t="str">
        <f aca="false">IF('Portfolio Register'!N48="","",'Portfolio Register'!N48)</f>
        <v/>
      </c>
      <c r="AB179" s="78" t="str">
        <f aca="false">IF('Portfolio Register'!O48="","",'Portfolio Register'!O48)</f>
        <v/>
      </c>
      <c r="AC179" s="78" t="str">
        <f aca="false">'Portfolio Register'!P48</f>
        <v/>
      </c>
      <c r="AD179" s="78" t="str">
        <f aca="false">IF('Portfolio Register'!V79="","",'Portfolio Register'!V79)</f>
        <v/>
      </c>
      <c r="AE179" s="85" t="str">
        <f aca="false">IF('Portfolio Register'!W79="","",'Portfolio Register'!W79)</f>
        <v/>
      </c>
      <c r="AF179" s="78" t="str">
        <f aca="false">IF('Portfolio Register'!X79="","",'Portfolio Register'!X79)</f>
        <v/>
      </c>
      <c r="AG179" s="78" t="str">
        <f aca="false">IF(X179="","",IF(OR(AC179="EXPIRED",AC179="OVERDUE"),"1 - OVERDUE",IF(OR(AC179="MISSING DATE",AC179="CHECK INPUT"),"2 - MISSING / CHECK INPUT",IF(AB179&lt;=30,"3 - DUE ≤ 30 DAYS",IF(AB179&lt;=90,"4 - DUE ≤ 90 DAYS","5 - DUE ≤ 180 DAYS")))))</f>
        <v>5 - DUE ≤ 180 DAYS</v>
      </c>
    </row>
    <row r="180" customFormat="false" ht="24.95" hidden="false" customHeight="true" outlineLevel="0" collapsed="false">
      <c r="A180" s="14"/>
      <c r="B180" s="87"/>
      <c r="C180" s="88"/>
      <c r="D180" s="89"/>
      <c r="E180" s="90"/>
      <c r="F180" s="88"/>
      <c r="G180" s="91"/>
      <c r="H180" s="92"/>
      <c r="I180" s="88"/>
      <c r="J180" s="88"/>
      <c r="X180" s="78" t="n">
        <f aca="false">'Portfolio Register'!A48</f>
        <v>0</v>
      </c>
      <c r="Y180" s="78" t="n">
        <f aca="false">'Portfolio Register'!B48</f>
        <v>0</v>
      </c>
      <c r="Z180" s="78" t="str">
        <f aca="false">"Lift"</f>
        <v>Lift</v>
      </c>
      <c r="AA180" s="85" t="str">
        <f aca="false">IF('Portfolio Register'!R48="","",'Portfolio Register'!R48)</f>
        <v/>
      </c>
      <c r="AB180" s="78" t="str">
        <f aca="false">IF('Portfolio Register'!S48="","",'Portfolio Register'!S48)</f>
        <v/>
      </c>
      <c r="AC180" s="78" t="str">
        <f aca="false">'Portfolio Register'!T48</f>
        <v/>
      </c>
      <c r="AD180" s="78" t="str">
        <f aca="false">IF('Portfolio Register'!V80="","",'Portfolio Register'!V80)</f>
        <v/>
      </c>
      <c r="AE180" s="85" t="str">
        <f aca="false">IF('Portfolio Register'!W80="","",'Portfolio Register'!W80)</f>
        <v/>
      </c>
      <c r="AF180" s="78" t="str">
        <f aca="false">IF('Portfolio Register'!X80="","",'Portfolio Register'!X80)</f>
        <v/>
      </c>
      <c r="AG180" s="78" t="str">
        <f aca="false">IF(X180="","",IF(OR(AC180="EXPIRED",AC180="OVERDUE"),"1 - OVERDUE",IF(OR(AC180="MISSING DATE",AC180="CHECK INPUT"),"2 - MISSING / CHECK INPUT",IF(AB180&lt;=30,"3 - DUE ≤ 30 DAYS",IF(AB180&lt;=90,"4 - DUE ≤ 90 DAYS","5 - DUE ≤ 180 DAYS")))))</f>
        <v>5 - DUE ≤ 180 DAYS</v>
      </c>
    </row>
    <row r="181" customFormat="false" ht="24.95" hidden="false" customHeight="true" outlineLevel="0" collapsed="false">
      <c r="A181" s="14"/>
      <c r="B181" s="87"/>
      <c r="C181" s="88"/>
      <c r="D181" s="89"/>
      <c r="E181" s="90"/>
      <c r="F181" s="88"/>
      <c r="G181" s="91"/>
      <c r="H181" s="92"/>
      <c r="I181" s="88"/>
      <c r="J181" s="88"/>
      <c r="X181" s="78" t="n">
        <f aca="false">'Portfolio Register'!A49</f>
        <v>0</v>
      </c>
      <c r="Y181" s="78" t="n">
        <f aca="false">'Portfolio Register'!B49</f>
        <v>0</v>
      </c>
      <c r="Z181" s="78" t="str">
        <f aca="false">"SMAA"</f>
        <v>SMAA</v>
      </c>
      <c r="AA181" s="85" t="str">
        <f aca="false">IF('Portfolio Register'!F49="","",'Portfolio Register'!F49)</f>
        <v/>
      </c>
      <c r="AB181" s="78" t="str">
        <f aca="false">IF('Portfolio Register'!G49="","",'Portfolio Register'!G49)</f>
        <v/>
      </c>
      <c r="AC181" s="78" t="str">
        <f aca="false">'Portfolio Register'!H49</f>
        <v/>
      </c>
      <c r="AD181" s="78" t="str">
        <f aca="false">IF('Portfolio Register'!V81="","",'Portfolio Register'!V81)</f>
        <v/>
      </c>
      <c r="AE181" s="85" t="str">
        <f aca="false">IF('Portfolio Register'!W81="","",'Portfolio Register'!W81)</f>
        <v/>
      </c>
      <c r="AF181" s="78" t="str">
        <f aca="false">IF('Portfolio Register'!X81="","",'Portfolio Register'!X81)</f>
        <v/>
      </c>
      <c r="AG181" s="78" t="str">
        <f aca="false">IF(X181="","",IF(OR(AC181="EXPIRED",AC181="OVERDUE"),"1 - OVERDUE",IF(OR(AC181="MISSING DATE",AC181="CHECK INPUT"),"2 - MISSING / CHECK INPUT",IF(AB181&lt;=30,"3 - DUE ≤ 30 DAYS",IF(AB181&lt;=90,"4 - DUE ≤ 90 DAYS","5 - DUE ≤ 180 DAYS")))))</f>
        <v>5 - DUE ≤ 180 DAYS</v>
      </c>
    </row>
    <row r="182" customFormat="false" ht="24.95" hidden="false" customHeight="true" outlineLevel="0" collapsed="false">
      <c r="A182" s="14"/>
      <c r="B182" s="87"/>
      <c r="C182" s="88"/>
      <c r="D182" s="89"/>
      <c r="E182" s="90"/>
      <c r="F182" s="88"/>
      <c r="G182" s="91"/>
      <c r="H182" s="92"/>
      <c r="I182" s="88"/>
      <c r="J182" s="88"/>
      <c r="X182" s="78" t="n">
        <f aca="false">'Portfolio Register'!A49</f>
        <v>0</v>
      </c>
      <c r="Y182" s="78" t="n">
        <f aca="false">'Portfolio Register'!B49</f>
        <v>0</v>
      </c>
      <c r="Z182" s="78" t="str">
        <f aca="false">"AFSS"</f>
        <v>AFSS</v>
      </c>
      <c r="AA182" s="85" t="str">
        <f aca="false">IF('Portfolio Register'!J49="","",'Portfolio Register'!J49)</f>
        <v/>
      </c>
      <c r="AB182" s="78" t="str">
        <f aca="false">IF('Portfolio Register'!K49="","",'Portfolio Register'!K49)</f>
        <v/>
      </c>
      <c r="AC182" s="78" t="str">
        <f aca="false">'Portfolio Register'!L49</f>
        <v/>
      </c>
      <c r="AD182" s="78" t="str">
        <f aca="false">IF('Portfolio Register'!V82="","",'Portfolio Register'!V82)</f>
        <v/>
      </c>
      <c r="AE182" s="85" t="str">
        <f aca="false">IF('Portfolio Register'!W82="","",'Portfolio Register'!W82)</f>
        <v/>
      </c>
      <c r="AF182" s="78" t="str">
        <f aca="false">IF('Portfolio Register'!X82="","",'Portfolio Register'!X82)</f>
        <v/>
      </c>
      <c r="AG182" s="78" t="str">
        <f aca="false">IF(X182="","",IF(OR(AC182="EXPIRED",AC182="OVERDUE"),"1 - OVERDUE",IF(OR(AC182="MISSING DATE",AC182="CHECK INPUT"),"2 - MISSING / CHECK INPUT",IF(AB182&lt;=30,"3 - DUE ≤ 30 DAYS",IF(AB182&lt;=90,"4 - DUE ≤ 90 DAYS","5 - DUE ≤ 180 DAYS")))))</f>
        <v>5 - DUE ≤ 180 DAYS</v>
      </c>
    </row>
    <row r="183" customFormat="false" ht="24.95" hidden="false" customHeight="true" outlineLevel="0" collapsed="false">
      <c r="A183" s="14"/>
      <c r="B183" s="87"/>
      <c r="C183" s="88"/>
      <c r="D183" s="89"/>
      <c r="E183" s="90"/>
      <c r="F183" s="88"/>
      <c r="G183" s="91"/>
      <c r="H183" s="92"/>
      <c r="I183" s="88"/>
      <c r="J183" s="88"/>
      <c r="X183" s="78" t="n">
        <f aca="false">'Portfolio Register'!A49</f>
        <v>0</v>
      </c>
      <c r="Y183" s="78" t="n">
        <f aca="false">'Portfolio Register'!B49</f>
        <v>0</v>
      </c>
      <c r="Z183" s="78" t="str">
        <f aca="false">"Insurance"</f>
        <v>Insurance</v>
      </c>
      <c r="AA183" s="85" t="str">
        <f aca="false">IF('Portfolio Register'!N49="","",'Portfolio Register'!N49)</f>
        <v/>
      </c>
      <c r="AB183" s="78" t="str">
        <f aca="false">IF('Portfolio Register'!O49="","",'Portfolio Register'!O49)</f>
        <v/>
      </c>
      <c r="AC183" s="78" t="str">
        <f aca="false">'Portfolio Register'!P49</f>
        <v/>
      </c>
      <c r="AD183" s="78" t="str">
        <f aca="false">IF('Portfolio Register'!V83="","",'Portfolio Register'!V83)</f>
        <v/>
      </c>
      <c r="AE183" s="85" t="str">
        <f aca="false">IF('Portfolio Register'!W83="","",'Portfolio Register'!W83)</f>
        <v/>
      </c>
      <c r="AF183" s="78" t="str">
        <f aca="false">IF('Portfolio Register'!X83="","",'Portfolio Register'!X83)</f>
        <v/>
      </c>
      <c r="AG183" s="78" t="str">
        <f aca="false">IF(X183="","",IF(OR(AC183="EXPIRED",AC183="OVERDUE"),"1 - OVERDUE",IF(OR(AC183="MISSING DATE",AC183="CHECK INPUT"),"2 - MISSING / CHECK INPUT",IF(AB183&lt;=30,"3 - DUE ≤ 30 DAYS",IF(AB183&lt;=90,"4 - DUE ≤ 90 DAYS","5 - DUE ≤ 180 DAYS")))))</f>
        <v>5 - DUE ≤ 180 DAYS</v>
      </c>
    </row>
    <row r="184" customFormat="false" ht="24.95" hidden="false" customHeight="true" outlineLevel="0" collapsed="false">
      <c r="A184" s="14"/>
      <c r="B184" s="87"/>
      <c r="C184" s="88"/>
      <c r="D184" s="89"/>
      <c r="E184" s="90"/>
      <c r="F184" s="88"/>
      <c r="G184" s="91"/>
      <c r="H184" s="92"/>
      <c r="I184" s="88"/>
      <c r="J184" s="88"/>
      <c r="X184" s="78" t="n">
        <f aca="false">'Portfolio Register'!A49</f>
        <v>0</v>
      </c>
      <c r="Y184" s="78" t="n">
        <f aca="false">'Portfolio Register'!B49</f>
        <v>0</v>
      </c>
      <c r="Z184" s="78" t="str">
        <f aca="false">"Lift"</f>
        <v>Lift</v>
      </c>
      <c r="AA184" s="85" t="str">
        <f aca="false">IF('Portfolio Register'!R49="","",'Portfolio Register'!R49)</f>
        <v/>
      </c>
      <c r="AB184" s="78" t="str">
        <f aca="false">IF('Portfolio Register'!S49="","",'Portfolio Register'!S49)</f>
        <v/>
      </c>
      <c r="AC184" s="78" t="str">
        <f aca="false">'Portfolio Register'!T49</f>
        <v/>
      </c>
      <c r="AD184" s="78" t="str">
        <f aca="false">IF('Portfolio Register'!V84="","",'Portfolio Register'!V84)</f>
        <v/>
      </c>
      <c r="AE184" s="85" t="str">
        <f aca="false">IF('Portfolio Register'!W84="","",'Portfolio Register'!W84)</f>
        <v/>
      </c>
      <c r="AF184" s="78" t="str">
        <f aca="false">IF('Portfolio Register'!X84="","",'Portfolio Register'!X84)</f>
        <v/>
      </c>
      <c r="AG184" s="78" t="str">
        <f aca="false">IF(X184="","",IF(OR(AC184="EXPIRED",AC184="OVERDUE"),"1 - OVERDUE",IF(OR(AC184="MISSING DATE",AC184="CHECK INPUT"),"2 - MISSING / CHECK INPUT",IF(AB184&lt;=30,"3 - DUE ≤ 30 DAYS",IF(AB184&lt;=90,"4 - DUE ≤ 90 DAYS","5 - DUE ≤ 180 DAYS")))))</f>
        <v>5 - DUE ≤ 180 DAYS</v>
      </c>
    </row>
    <row r="185" customFormat="false" ht="24.95" hidden="false" customHeight="true" outlineLevel="0" collapsed="false">
      <c r="A185" s="14"/>
      <c r="B185" s="87"/>
      <c r="C185" s="88"/>
      <c r="D185" s="89"/>
      <c r="E185" s="90"/>
      <c r="F185" s="88"/>
      <c r="G185" s="91"/>
      <c r="H185" s="92"/>
      <c r="I185" s="88"/>
      <c r="J185" s="88"/>
      <c r="X185" s="78" t="n">
        <f aca="false">'Portfolio Register'!A50</f>
        <v>0</v>
      </c>
      <c r="Y185" s="78" t="n">
        <f aca="false">'Portfolio Register'!B50</f>
        <v>0</v>
      </c>
      <c r="Z185" s="78" t="str">
        <f aca="false">"SMAA"</f>
        <v>SMAA</v>
      </c>
      <c r="AA185" s="85" t="str">
        <f aca="false">IF('Portfolio Register'!F50="","",'Portfolio Register'!F50)</f>
        <v/>
      </c>
      <c r="AB185" s="78" t="str">
        <f aca="false">IF('Portfolio Register'!G50="","",'Portfolio Register'!G50)</f>
        <v/>
      </c>
      <c r="AC185" s="78" t="str">
        <f aca="false">'Portfolio Register'!H50</f>
        <v/>
      </c>
      <c r="AD185" s="78" t="str">
        <f aca="false">IF('Portfolio Register'!V85="","",'Portfolio Register'!V85)</f>
        <v/>
      </c>
      <c r="AE185" s="85" t="str">
        <f aca="false">IF('Portfolio Register'!W85="","",'Portfolio Register'!W85)</f>
        <v/>
      </c>
      <c r="AF185" s="78" t="str">
        <f aca="false">IF('Portfolio Register'!X85="","",'Portfolio Register'!X85)</f>
        <v/>
      </c>
      <c r="AG185" s="78" t="str">
        <f aca="false">IF(X185="","",IF(OR(AC185="EXPIRED",AC185="OVERDUE"),"1 - OVERDUE",IF(OR(AC185="MISSING DATE",AC185="CHECK INPUT"),"2 - MISSING / CHECK INPUT",IF(AB185&lt;=30,"3 - DUE ≤ 30 DAYS",IF(AB185&lt;=90,"4 - DUE ≤ 90 DAYS","5 - DUE ≤ 180 DAYS")))))</f>
        <v>5 - DUE ≤ 180 DAYS</v>
      </c>
    </row>
    <row r="186" customFormat="false" ht="24.95" hidden="false" customHeight="true" outlineLevel="0" collapsed="false">
      <c r="A186" s="14"/>
      <c r="B186" s="87"/>
      <c r="C186" s="88"/>
      <c r="D186" s="89"/>
      <c r="E186" s="90"/>
      <c r="F186" s="88"/>
      <c r="G186" s="91"/>
      <c r="H186" s="92"/>
      <c r="I186" s="88"/>
      <c r="J186" s="88"/>
      <c r="X186" s="78" t="n">
        <f aca="false">'Portfolio Register'!A50</f>
        <v>0</v>
      </c>
      <c r="Y186" s="78" t="n">
        <f aca="false">'Portfolio Register'!B50</f>
        <v>0</v>
      </c>
      <c r="Z186" s="78" t="str">
        <f aca="false">"AFSS"</f>
        <v>AFSS</v>
      </c>
      <c r="AA186" s="85" t="str">
        <f aca="false">IF('Portfolio Register'!J50="","",'Portfolio Register'!J50)</f>
        <v/>
      </c>
      <c r="AB186" s="78" t="str">
        <f aca="false">IF('Portfolio Register'!K50="","",'Portfolio Register'!K50)</f>
        <v/>
      </c>
      <c r="AC186" s="78" t="str">
        <f aca="false">'Portfolio Register'!L50</f>
        <v/>
      </c>
      <c r="AD186" s="78" t="str">
        <f aca="false">IF('Portfolio Register'!V86="","",'Portfolio Register'!V86)</f>
        <v/>
      </c>
      <c r="AE186" s="85" t="str">
        <f aca="false">IF('Portfolio Register'!W86="","",'Portfolio Register'!W86)</f>
        <v/>
      </c>
      <c r="AF186" s="78" t="str">
        <f aca="false">IF('Portfolio Register'!X86="","",'Portfolio Register'!X86)</f>
        <v/>
      </c>
      <c r="AG186" s="78" t="str">
        <f aca="false">IF(X186="","",IF(OR(AC186="EXPIRED",AC186="OVERDUE"),"1 - OVERDUE",IF(OR(AC186="MISSING DATE",AC186="CHECK INPUT"),"2 - MISSING / CHECK INPUT",IF(AB186&lt;=30,"3 - DUE ≤ 30 DAYS",IF(AB186&lt;=90,"4 - DUE ≤ 90 DAYS","5 - DUE ≤ 180 DAYS")))))</f>
        <v>5 - DUE ≤ 180 DAYS</v>
      </c>
    </row>
    <row r="187" customFormat="false" ht="24.95" hidden="false" customHeight="true" outlineLevel="0" collapsed="false">
      <c r="A187" s="14"/>
      <c r="B187" s="87"/>
      <c r="C187" s="88"/>
      <c r="D187" s="89"/>
      <c r="E187" s="90"/>
      <c r="F187" s="88"/>
      <c r="G187" s="91"/>
      <c r="H187" s="92"/>
      <c r="I187" s="88"/>
      <c r="J187" s="88"/>
      <c r="X187" s="78" t="n">
        <f aca="false">'Portfolio Register'!A50</f>
        <v>0</v>
      </c>
      <c r="Y187" s="78" t="n">
        <f aca="false">'Portfolio Register'!B50</f>
        <v>0</v>
      </c>
      <c r="Z187" s="78" t="str">
        <f aca="false">"Insurance"</f>
        <v>Insurance</v>
      </c>
      <c r="AA187" s="85" t="str">
        <f aca="false">IF('Portfolio Register'!N50="","",'Portfolio Register'!N50)</f>
        <v/>
      </c>
      <c r="AB187" s="78" t="str">
        <f aca="false">IF('Portfolio Register'!O50="","",'Portfolio Register'!O50)</f>
        <v/>
      </c>
      <c r="AC187" s="78" t="str">
        <f aca="false">'Portfolio Register'!P50</f>
        <v/>
      </c>
      <c r="AD187" s="78" t="str">
        <f aca="false">IF('Portfolio Register'!V87="","",'Portfolio Register'!V87)</f>
        <v/>
      </c>
      <c r="AE187" s="85" t="str">
        <f aca="false">IF('Portfolio Register'!W87="","",'Portfolio Register'!W87)</f>
        <v/>
      </c>
      <c r="AF187" s="78" t="str">
        <f aca="false">IF('Portfolio Register'!X87="","",'Portfolio Register'!X87)</f>
        <v/>
      </c>
      <c r="AG187" s="78" t="str">
        <f aca="false">IF(X187="","",IF(OR(AC187="EXPIRED",AC187="OVERDUE"),"1 - OVERDUE",IF(OR(AC187="MISSING DATE",AC187="CHECK INPUT"),"2 - MISSING / CHECK INPUT",IF(AB187&lt;=30,"3 - DUE ≤ 30 DAYS",IF(AB187&lt;=90,"4 - DUE ≤ 90 DAYS","5 - DUE ≤ 180 DAYS")))))</f>
        <v>5 - DUE ≤ 180 DAYS</v>
      </c>
    </row>
    <row r="188" customFormat="false" ht="24.95" hidden="false" customHeight="true" outlineLevel="0" collapsed="false">
      <c r="A188" s="14"/>
      <c r="B188" s="87"/>
      <c r="C188" s="88"/>
      <c r="D188" s="89"/>
      <c r="E188" s="90"/>
      <c r="F188" s="88"/>
      <c r="G188" s="91"/>
      <c r="H188" s="92"/>
      <c r="I188" s="88"/>
      <c r="J188" s="88"/>
      <c r="X188" s="78" t="n">
        <f aca="false">'Portfolio Register'!A50</f>
        <v>0</v>
      </c>
      <c r="Y188" s="78" t="n">
        <f aca="false">'Portfolio Register'!B50</f>
        <v>0</v>
      </c>
      <c r="Z188" s="78" t="str">
        <f aca="false">"Lift"</f>
        <v>Lift</v>
      </c>
      <c r="AA188" s="85" t="str">
        <f aca="false">IF('Portfolio Register'!R50="","",'Portfolio Register'!R50)</f>
        <v/>
      </c>
      <c r="AB188" s="78" t="str">
        <f aca="false">IF('Portfolio Register'!S50="","",'Portfolio Register'!S50)</f>
        <v/>
      </c>
      <c r="AC188" s="78" t="str">
        <f aca="false">'Portfolio Register'!T50</f>
        <v/>
      </c>
      <c r="AD188" s="78" t="str">
        <f aca="false">IF('Portfolio Register'!V88="","",'Portfolio Register'!V88)</f>
        <v/>
      </c>
      <c r="AE188" s="85" t="str">
        <f aca="false">IF('Portfolio Register'!W88="","",'Portfolio Register'!W88)</f>
        <v/>
      </c>
      <c r="AF188" s="78" t="str">
        <f aca="false">IF('Portfolio Register'!X88="","",'Portfolio Register'!X88)</f>
        <v/>
      </c>
      <c r="AG188" s="78" t="str">
        <f aca="false">IF(X188="","",IF(OR(AC188="EXPIRED",AC188="OVERDUE"),"1 - OVERDUE",IF(OR(AC188="MISSING DATE",AC188="CHECK INPUT"),"2 - MISSING / CHECK INPUT",IF(AB188&lt;=30,"3 - DUE ≤ 30 DAYS",IF(AB188&lt;=90,"4 - DUE ≤ 90 DAYS","5 - DUE ≤ 180 DAYS")))))</f>
        <v>5 - DUE ≤ 180 DAYS</v>
      </c>
    </row>
    <row r="189" customFormat="false" ht="24.95" hidden="false" customHeight="true" outlineLevel="0" collapsed="false">
      <c r="A189" s="14"/>
      <c r="B189" s="87"/>
      <c r="C189" s="88"/>
      <c r="D189" s="89"/>
      <c r="E189" s="90"/>
      <c r="F189" s="88"/>
      <c r="G189" s="91"/>
      <c r="H189" s="92"/>
      <c r="I189" s="88"/>
      <c r="J189" s="88"/>
      <c r="X189" s="78" t="n">
        <f aca="false">'Portfolio Register'!A51</f>
        <v>0</v>
      </c>
      <c r="Y189" s="78" t="n">
        <f aca="false">'Portfolio Register'!B51</f>
        <v>0</v>
      </c>
      <c r="Z189" s="78" t="str">
        <f aca="false">"SMAA"</f>
        <v>SMAA</v>
      </c>
      <c r="AA189" s="85" t="str">
        <f aca="false">IF('Portfolio Register'!F51="","",'Portfolio Register'!F51)</f>
        <v/>
      </c>
      <c r="AB189" s="78" t="str">
        <f aca="false">IF('Portfolio Register'!G51="","",'Portfolio Register'!G51)</f>
        <v/>
      </c>
      <c r="AC189" s="78" t="str">
        <f aca="false">'Portfolio Register'!H51</f>
        <v/>
      </c>
      <c r="AD189" s="78" t="str">
        <f aca="false">IF('Portfolio Register'!V89="","",'Portfolio Register'!V89)</f>
        <v/>
      </c>
      <c r="AE189" s="85" t="str">
        <f aca="false">IF('Portfolio Register'!W89="","",'Portfolio Register'!W89)</f>
        <v/>
      </c>
      <c r="AF189" s="78" t="str">
        <f aca="false">IF('Portfolio Register'!X89="","",'Portfolio Register'!X89)</f>
        <v/>
      </c>
      <c r="AG189" s="78" t="str">
        <f aca="false">IF(X189="","",IF(OR(AC189="EXPIRED",AC189="OVERDUE"),"1 - OVERDUE",IF(OR(AC189="MISSING DATE",AC189="CHECK INPUT"),"2 - MISSING / CHECK INPUT",IF(AB189&lt;=30,"3 - DUE ≤ 30 DAYS",IF(AB189&lt;=90,"4 - DUE ≤ 90 DAYS","5 - DUE ≤ 180 DAYS")))))</f>
        <v>5 - DUE ≤ 180 DAYS</v>
      </c>
    </row>
    <row r="190" customFormat="false" ht="24.95" hidden="false" customHeight="true" outlineLevel="0" collapsed="false">
      <c r="A190" s="14"/>
      <c r="B190" s="87"/>
      <c r="C190" s="88"/>
      <c r="D190" s="89"/>
      <c r="E190" s="90"/>
      <c r="F190" s="88"/>
      <c r="G190" s="91"/>
      <c r="H190" s="92"/>
      <c r="I190" s="88"/>
      <c r="J190" s="88"/>
      <c r="X190" s="78" t="n">
        <f aca="false">'Portfolio Register'!A51</f>
        <v>0</v>
      </c>
      <c r="Y190" s="78" t="n">
        <f aca="false">'Portfolio Register'!B51</f>
        <v>0</v>
      </c>
      <c r="Z190" s="78" t="str">
        <f aca="false">"AFSS"</f>
        <v>AFSS</v>
      </c>
      <c r="AA190" s="85" t="str">
        <f aca="false">IF('Portfolio Register'!J51="","",'Portfolio Register'!J51)</f>
        <v/>
      </c>
      <c r="AB190" s="78" t="str">
        <f aca="false">IF('Portfolio Register'!K51="","",'Portfolio Register'!K51)</f>
        <v/>
      </c>
      <c r="AC190" s="78" t="str">
        <f aca="false">'Portfolio Register'!L51</f>
        <v/>
      </c>
      <c r="AD190" s="78" t="str">
        <f aca="false">IF('Portfolio Register'!V90="","",'Portfolio Register'!V90)</f>
        <v/>
      </c>
      <c r="AE190" s="85" t="str">
        <f aca="false">IF('Portfolio Register'!W90="","",'Portfolio Register'!W90)</f>
        <v/>
      </c>
      <c r="AF190" s="78" t="str">
        <f aca="false">IF('Portfolio Register'!X90="","",'Portfolio Register'!X90)</f>
        <v/>
      </c>
      <c r="AG190" s="78" t="str">
        <f aca="false">IF(X190="","",IF(OR(AC190="EXPIRED",AC190="OVERDUE"),"1 - OVERDUE",IF(OR(AC190="MISSING DATE",AC190="CHECK INPUT"),"2 - MISSING / CHECK INPUT",IF(AB190&lt;=30,"3 - DUE ≤ 30 DAYS",IF(AB190&lt;=90,"4 - DUE ≤ 90 DAYS","5 - DUE ≤ 180 DAYS")))))</f>
        <v>5 - DUE ≤ 180 DAYS</v>
      </c>
    </row>
    <row r="191" customFormat="false" ht="24.95" hidden="false" customHeight="true" outlineLevel="0" collapsed="false">
      <c r="A191" s="14"/>
      <c r="B191" s="87"/>
      <c r="C191" s="88"/>
      <c r="D191" s="89"/>
      <c r="E191" s="90"/>
      <c r="F191" s="88"/>
      <c r="G191" s="91"/>
      <c r="H191" s="92"/>
      <c r="I191" s="88"/>
      <c r="J191" s="88"/>
      <c r="X191" s="78" t="n">
        <f aca="false">'Portfolio Register'!A51</f>
        <v>0</v>
      </c>
      <c r="Y191" s="78" t="n">
        <f aca="false">'Portfolio Register'!B51</f>
        <v>0</v>
      </c>
      <c r="Z191" s="78" t="str">
        <f aca="false">"Insurance"</f>
        <v>Insurance</v>
      </c>
      <c r="AA191" s="85" t="str">
        <f aca="false">IF('Portfolio Register'!N51="","",'Portfolio Register'!N51)</f>
        <v/>
      </c>
      <c r="AB191" s="78" t="str">
        <f aca="false">IF('Portfolio Register'!O51="","",'Portfolio Register'!O51)</f>
        <v/>
      </c>
      <c r="AC191" s="78" t="str">
        <f aca="false">'Portfolio Register'!P51</f>
        <v/>
      </c>
      <c r="AD191" s="78" t="str">
        <f aca="false">IF('Portfolio Register'!V91="","",'Portfolio Register'!V91)</f>
        <v/>
      </c>
      <c r="AE191" s="85" t="str">
        <f aca="false">IF('Portfolio Register'!W91="","",'Portfolio Register'!W91)</f>
        <v/>
      </c>
      <c r="AF191" s="78" t="str">
        <f aca="false">IF('Portfolio Register'!X91="","",'Portfolio Register'!X91)</f>
        <v/>
      </c>
      <c r="AG191" s="78" t="str">
        <f aca="false">IF(X191="","",IF(OR(AC191="EXPIRED",AC191="OVERDUE"),"1 - OVERDUE",IF(OR(AC191="MISSING DATE",AC191="CHECK INPUT"),"2 - MISSING / CHECK INPUT",IF(AB191&lt;=30,"3 - DUE ≤ 30 DAYS",IF(AB191&lt;=90,"4 - DUE ≤ 90 DAYS","5 - DUE ≤ 180 DAYS")))))</f>
        <v>5 - DUE ≤ 180 DAYS</v>
      </c>
    </row>
    <row r="192" customFormat="false" ht="24.95" hidden="false" customHeight="true" outlineLevel="0" collapsed="false">
      <c r="A192" s="14"/>
      <c r="B192" s="87"/>
      <c r="C192" s="88"/>
      <c r="D192" s="89"/>
      <c r="E192" s="90"/>
      <c r="F192" s="88"/>
      <c r="G192" s="91"/>
      <c r="H192" s="92"/>
      <c r="I192" s="88"/>
      <c r="J192" s="88"/>
      <c r="X192" s="78" t="n">
        <f aca="false">'Portfolio Register'!A51</f>
        <v>0</v>
      </c>
      <c r="Y192" s="78" t="n">
        <f aca="false">'Portfolio Register'!B51</f>
        <v>0</v>
      </c>
      <c r="Z192" s="78" t="str">
        <f aca="false">"Lift"</f>
        <v>Lift</v>
      </c>
      <c r="AA192" s="85" t="str">
        <f aca="false">IF('Portfolio Register'!R51="","",'Portfolio Register'!R51)</f>
        <v/>
      </c>
      <c r="AB192" s="78" t="str">
        <f aca="false">IF('Portfolio Register'!S51="","",'Portfolio Register'!S51)</f>
        <v/>
      </c>
      <c r="AC192" s="78" t="str">
        <f aca="false">'Portfolio Register'!T51</f>
        <v/>
      </c>
      <c r="AD192" s="78" t="str">
        <f aca="false">IF('Portfolio Register'!V92="","",'Portfolio Register'!V92)</f>
        <v/>
      </c>
      <c r="AE192" s="85" t="str">
        <f aca="false">IF('Portfolio Register'!W92="","",'Portfolio Register'!W92)</f>
        <v/>
      </c>
      <c r="AF192" s="78" t="str">
        <f aca="false">IF('Portfolio Register'!X92="","",'Portfolio Register'!X92)</f>
        <v/>
      </c>
      <c r="AG192" s="78" t="str">
        <f aca="false">IF(X192="","",IF(OR(AC192="EXPIRED",AC192="OVERDUE"),"1 - OVERDUE",IF(OR(AC192="MISSING DATE",AC192="CHECK INPUT"),"2 - MISSING / CHECK INPUT",IF(AB192&lt;=30,"3 - DUE ≤ 30 DAYS",IF(AB192&lt;=90,"4 - DUE ≤ 90 DAYS","5 - DUE ≤ 180 DAYS")))))</f>
        <v>5 - DUE ≤ 180 DAYS</v>
      </c>
    </row>
    <row r="193" customFormat="false" ht="24.95" hidden="false" customHeight="true" outlineLevel="0" collapsed="false">
      <c r="A193" s="14"/>
      <c r="B193" s="87"/>
      <c r="C193" s="88"/>
      <c r="D193" s="89"/>
      <c r="E193" s="90"/>
      <c r="F193" s="88"/>
      <c r="G193" s="91"/>
      <c r="H193" s="92"/>
      <c r="I193" s="88"/>
      <c r="J193" s="88"/>
      <c r="X193" s="78" t="n">
        <f aca="false">'Portfolio Register'!A52</f>
        <v>0</v>
      </c>
      <c r="Y193" s="78" t="n">
        <f aca="false">'Portfolio Register'!B52</f>
        <v>0</v>
      </c>
      <c r="Z193" s="78" t="str">
        <f aca="false">"SMAA"</f>
        <v>SMAA</v>
      </c>
      <c r="AA193" s="85" t="str">
        <f aca="false">IF('Portfolio Register'!F52="","",'Portfolio Register'!F52)</f>
        <v/>
      </c>
      <c r="AB193" s="78" t="str">
        <f aca="false">IF('Portfolio Register'!G52="","",'Portfolio Register'!G52)</f>
        <v/>
      </c>
      <c r="AC193" s="78" t="str">
        <f aca="false">'Portfolio Register'!H52</f>
        <v/>
      </c>
      <c r="AD193" s="78" t="str">
        <f aca="false">IF('Portfolio Register'!V93="","",'Portfolio Register'!V93)</f>
        <v/>
      </c>
      <c r="AE193" s="85" t="str">
        <f aca="false">IF('Portfolio Register'!W93="","",'Portfolio Register'!W93)</f>
        <v/>
      </c>
      <c r="AF193" s="78" t="str">
        <f aca="false">IF('Portfolio Register'!X93="","",'Portfolio Register'!X93)</f>
        <v/>
      </c>
      <c r="AG193" s="78" t="str">
        <f aca="false">IF(X193="","",IF(OR(AC193="EXPIRED",AC193="OVERDUE"),"1 - OVERDUE",IF(OR(AC193="MISSING DATE",AC193="CHECK INPUT"),"2 - MISSING / CHECK INPUT",IF(AB193&lt;=30,"3 - DUE ≤ 30 DAYS",IF(AB193&lt;=90,"4 - DUE ≤ 90 DAYS","5 - DUE ≤ 180 DAYS")))))</f>
        <v>5 - DUE ≤ 180 DAYS</v>
      </c>
    </row>
    <row r="194" customFormat="false" ht="24.95" hidden="false" customHeight="true" outlineLevel="0" collapsed="false">
      <c r="A194" s="14"/>
      <c r="B194" s="87"/>
      <c r="C194" s="88"/>
      <c r="D194" s="89"/>
      <c r="E194" s="90"/>
      <c r="F194" s="88"/>
      <c r="G194" s="91"/>
      <c r="H194" s="92"/>
      <c r="I194" s="88"/>
      <c r="J194" s="88"/>
      <c r="X194" s="78" t="n">
        <f aca="false">'Portfolio Register'!A52</f>
        <v>0</v>
      </c>
      <c r="Y194" s="78" t="n">
        <f aca="false">'Portfolio Register'!B52</f>
        <v>0</v>
      </c>
      <c r="Z194" s="78" t="str">
        <f aca="false">"AFSS"</f>
        <v>AFSS</v>
      </c>
      <c r="AA194" s="85" t="str">
        <f aca="false">IF('Portfolio Register'!J52="","",'Portfolio Register'!J52)</f>
        <v/>
      </c>
      <c r="AB194" s="78" t="str">
        <f aca="false">IF('Portfolio Register'!K52="","",'Portfolio Register'!K52)</f>
        <v/>
      </c>
      <c r="AC194" s="78" t="str">
        <f aca="false">'Portfolio Register'!L52</f>
        <v/>
      </c>
      <c r="AD194" s="78" t="str">
        <f aca="false">IF('Portfolio Register'!V94="","",'Portfolio Register'!V94)</f>
        <v/>
      </c>
      <c r="AE194" s="85" t="str">
        <f aca="false">IF('Portfolio Register'!W94="","",'Portfolio Register'!W94)</f>
        <v/>
      </c>
      <c r="AF194" s="78" t="str">
        <f aca="false">IF('Portfolio Register'!X94="","",'Portfolio Register'!X94)</f>
        <v/>
      </c>
      <c r="AG194" s="78" t="str">
        <f aca="false">IF(X194="","",IF(OR(AC194="EXPIRED",AC194="OVERDUE"),"1 - OVERDUE",IF(OR(AC194="MISSING DATE",AC194="CHECK INPUT"),"2 - MISSING / CHECK INPUT",IF(AB194&lt;=30,"3 - DUE ≤ 30 DAYS",IF(AB194&lt;=90,"4 - DUE ≤ 90 DAYS","5 - DUE ≤ 180 DAYS")))))</f>
        <v>5 - DUE ≤ 180 DAYS</v>
      </c>
    </row>
    <row r="195" customFormat="false" ht="24.95" hidden="false" customHeight="true" outlineLevel="0" collapsed="false">
      <c r="A195" s="14"/>
      <c r="B195" s="87"/>
      <c r="C195" s="88"/>
      <c r="D195" s="89"/>
      <c r="E195" s="90"/>
      <c r="F195" s="88"/>
      <c r="G195" s="91"/>
      <c r="H195" s="92"/>
      <c r="I195" s="88"/>
      <c r="J195" s="88"/>
      <c r="X195" s="78" t="n">
        <f aca="false">'Portfolio Register'!A52</f>
        <v>0</v>
      </c>
      <c r="Y195" s="78" t="n">
        <f aca="false">'Portfolio Register'!B52</f>
        <v>0</v>
      </c>
      <c r="Z195" s="78" t="str">
        <f aca="false">"Insurance"</f>
        <v>Insurance</v>
      </c>
      <c r="AA195" s="85" t="str">
        <f aca="false">IF('Portfolio Register'!N52="","",'Portfolio Register'!N52)</f>
        <v/>
      </c>
      <c r="AB195" s="78" t="str">
        <f aca="false">IF('Portfolio Register'!O52="","",'Portfolio Register'!O52)</f>
        <v/>
      </c>
      <c r="AC195" s="78" t="str">
        <f aca="false">'Portfolio Register'!P52</f>
        <v/>
      </c>
      <c r="AD195" s="78" t="str">
        <f aca="false">IF('Portfolio Register'!V95="","",'Portfolio Register'!V95)</f>
        <v/>
      </c>
      <c r="AE195" s="85" t="str">
        <f aca="false">IF('Portfolio Register'!W95="","",'Portfolio Register'!W95)</f>
        <v/>
      </c>
      <c r="AF195" s="78" t="str">
        <f aca="false">IF('Portfolio Register'!X95="","",'Portfolio Register'!X95)</f>
        <v/>
      </c>
      <c r="AG195" s="78" t="str">
        <f aca="false">IF(X195="","",IF(OR(AC195="EXPIRED",AC195="OVERDUE"),"1 - OVERDUE",IF(OR(AC195="MISSING DATE",AC195="CHECK INPUT"),"2 - MISSING / CHECK INPUT",IF(AB195&lt;=30,"3 - DUE ≤ 30 DAYS",IF(AB195&lt;=90,"4 - DUE ≤ 90 DAYS","5 - DUE ≤ 180 DAYS")))))</f>
        <v>5 - DUE ≤ 180 DAYS</v>
      </c>
    </row>
    <row r="196" customFormat="false" ht="24.95" hidden="false" customHeight="true" outlineLevel="0" collapsed="false">
      <c r="A196" s="14"/>
      <c r="B196" s="87"/>
      <c r="C196" s="88"/>
      <c r="D196" s="89"/>
      <c r="E196" s="90"/>
      <c r="F196" s="88"/>
      <c r="G196" s="91"/>
      <c r="H196" s="92"/>
      <c r="I196" s="88"/>
      <c r="J196" s="88"/>
      <c r="X196" s="78" t="n">
        <f aca="false">'Portfolio Register'!A52</f>
        <v>0</v>
      </c>
      <c r="Y196" s="78" t="n">
        <f aca="false">'Portfolio Register'!B52</f>
        <v>0</v>
      </c>
      <c r="Z196" s="78" t="str">
        <f aca="false">"Lift"</f>
        <v>Lift</v>
      </c>
      <c r="AA196" s="85" t="str">
        <f aca="false">IF('Portfolio Register'!R52="","",'Portfolio Register'!R52)</f>
        <v/>
      </c>
      <c r="AB196" s="78" t="str">
        <f aca="false">IF('Portfolio Register'!S52="","",'Portfolio Register'!S52)</f>
        <v/>
      </c>
      <c r="AC196" s="78" t="str">
        <f aca="false">'Portfolio Register'!T52</f>
        <v/>
      </c>
      <c r="AD196" s="78" t="str">
        <f aca="false">IF('Portfolio Register'!V96="","",'Portfolio Register'!V96)</f>
        <v/>
      </c>
      <c r="AE196" s="85" t="str">
        <f aca="false">IF('Portfolio Register'!W96="","",'Portfolio Register'!W96)</f>
        <v/>
      </c>
      <c r="AF196" s="78" t="str">
        <f aca="false">IF('Portfolio Register'!X96="","",'Portfolio Register'!X96)</f>
        <v/>
      </c>
      <c r="AG196" s="78" t="str">
        <f aca="false">IF(X196="","",IF(OR(AC196="EXPIRED",AC196="OVERDUE"),"1 - OVERDUE",IF(OR(AC196="MISSING DATE",AC196="CHECK INPUT"),"2 - MISSING / CHECK INPUT",IF(AB196&lt;=30,"3 - DUE ≤ 30 DAYS",IF(AB196&lt;=90,"4 - DUE ≤ 90 DAYS","5 - DUE ≤ 180 DAYS")))))</f>
        <v>5 - DUE ≤ 180 DAYS</v>
      </c>
    </row>
    <row r="197" customFormat="false" ht="24.95" hidden="false" customHeight="true" outlineLevel="0" collapsed="false">
      <c r="A197" s="14"/>
      <c r="B197" s="87"/>
      <c r="C197" s="88"/>
      <c r="D197" s="89"/>
      <c r="E197" s="90"/>
      <c r="F197" s="88"/>
      <c r="G197" s="91"/>
      <c r="H197" s="92"/>
      <c r="I197" s="88"/>
      <c r="J197" s="88"/>
      <c r="X197" s="78" t="n">
        <f aca="false">'Portfolio Register'!A53</f>
        <v>0</v>
      </c>
      <c r="Y197" s="78" t="n">
        <f aca="false">'Portfolio Register'!B53</f>
        <v>0</v>
      </c>
      <c r="Z197" s="78" t="str">
        <f aca="false">"SMAA"</f>
        <v>SMAA</v>
      </c>
      <c r="AA197" s="85" t="str">
        <f aca="false">IF('Portfolio Register'!F53="","",'Portfolio Register'!F53)</f>
        <v/>
      </c>
      <c r="AB197" s="78" t="str">
        <f aca="false">IF('Portfolio Register'!G53="","",'Portfolio Register'!G53)</f>
        <v/>
      </c>
      <c r="AC197" s="78" t="str">
        <f aca="false">'Portfolio Register'!H53</f>
        <v/>
      </c>
      <c r="AD197" s="78" t="str">
        <f aca="false">IF('Portfolio Register'!V97="","",'Portfolio Register'!V97)</f>
        <v/>
      </c>
      <c r="AE197" s="85" t="str">
        <f aca="false">IF('Portfolio Register'!W97="","",'Portfolio Register'!W97)</f>
        <v/>
      </c>
      <c r="AF197" s="78" t="str">
        <f aca="false">IF('Portfolio Register'!X97="","",'Portfolio Register'!X97)</f>
        <v/>
      </c>
      <c r="AG197" s="78" t="str">
        <f aca="false">IF(X197="","",IF(OR(AC197="EXPIRED",AC197="OVERDUE"),"1 - OVERDUE",IF(OR(AC197="MISSING DATE",AC197="CHECK INPUT"),"2 - MISSING / CHECK INPUT",IF(AB197&lt;=30,"3 - DUE ≤ 30 DAYS",IF(AB197&lt;=90,"4 - DUE ≤ 90 DAYS","5 - DUE ≤ 180 DAYS")))))</f>
        <v>5 - DUE ≤ 180 DAYS</v>
      </c>
    </row>
    <row r="198" customFormat="false" ht="24.95" hidden="false" customHeight="true" outlineLevel="0" collapsed="false">
      <c r="A198" s="14"/>
      <c r="B198" s="87"/>
      <c r="C198" s="88"/>
      <c r="D198" s="89"/>
      <c r="E198" s="90"/>
      <c r="F198" s="88"/>
      <c r="G198" s="91"/>
      <c r="H198" s="92"/>
      <c r="I198" s="88"/>
      <c r="J198" s="88"/>
      <c r="X198" s="78" t="n">
        <f aca="false">'Portfolio Register'!A53</f>
        <v>0</v>
      </c>
      <c r="Y198" s="78" t="n">
        <f aca="false">'Portfolio Register'!B53</f>
        <v>0</v>
      </c>
      <c r="Z198" s="78" t="str">
        <f aca="false">"AFSS"</f>
        <v>AFSS</v>
      </c>
      <c r="AA198" s="85" t="str">
        <f aca="false">IF('Portfolio Register'!J53="","",'Portfolio Register'!J53)</f>
        <v/>
      </c>
      <c r="AB198" s="78" t="str">
        <f aca="false">IF('Portfolio Register'!K53="","",'Portfolio Register'!K53)</f>
        <v/>
      </c>
      <c r="AC198" s="78" t="str">
        <f aca="false">'Portfolio Register'!L53</f>
        <v/>
      </c>
      <c r="AD198" s="78" t="str">
        <f aca="false">IF('Portfolio Register'!V98="","",'Portfolio Register'!V98)</f>
        <v/>
      </c>
      <c r="AE198" s="85" t="str">
        <f aca="false">IF('Portfolio Register'!W98="","",'Portfolio Register'!W98)</f>
        <v/>
      </c>
      <c r="AF198" s="78" t="str">
        <f aca="false">IF('Portfolio Register'!X98="","",'Portfolio Register'!X98)</f>
        <v/>
      </c>
      <c r="AG198" s="78" t="str">
        <f aca="false">IF(X198="","",IF(OR(AC198="EXPIRED",AC198="OVERDUE"),"1 - OVERDUE",IF(OR(AC198="MISSING DATE",AC198="CHECK INPUT"),"2 - MISSING / CHECK INPUT",IF(AB198&lt;=30,"3 - DUE ≤ 30 DAYS",IF(AB198&lt;=90,"4 - DUE ≤ 90 DAYS","5 - DUE ≤ 180 DAYS")))))</f>
        <v>5 - DUE ≤ 180 DAYS</v>
      </c>
    </row>
    <row r="199" customFormat="false" ht="24.95" hidden="false" customHeight="true" outlineLevel="0" collapsed="false">
      <c r="A199" s="14"/>
      <c r="B199" s="87"/>
      <c r="C199" s="88"/>
      <c r="D199" s="89"/>
      <c r="E199" s="90"/>
      <c r="F199" s="88"/>
      <c r="G199" s="91"/>
      <c r="H199" s="92"/>
      <c r="I199" s="88"/>
      <c r="J199" s="88"/>
      <c r="X199" s="78" t="n">
        <f aca="false">'Portfolio Register'!A53</f>
        <v>0</v>
      </c>
      <c r="Y199" s="78" t="n">
        <f aca="false">'Portfolio Register'!B53</f>
        <v>0</v>
      </c>
      <c r="Z199" s="78" t="str">
        <f aca="false">"Insurance"</f>
        <v>Insurance</v>
      </c>
      <c r="AA199" s="85" t="str">
        <f aca="false">IF('Portfolio Register'!N53="","",'Portfolio Register'!N53)</f>
        <v/>
      </c>
      <c r="AB199" s="78" t="str">
        <f aca="false">IF('Portfolio Register'!O53="","",'Portfolio Register'!O53)</f>
        <v/>
      </c>
      <c r="AC199" s="78" t="str">
        <f aca="false">'Portfolio Register'!P53</f>
        <v/>
      </c>
      <c r="AD199" s="78" t="str">
        <f aca="false">IF('Portfolio Register'!V99="","",'Portfolio Register'!V99)</f>
        <v/>
      </c>
      <c r="AE199" s="85" t="str">
        <f aca="false">IF('Portfolio Register'!W99="","",'Portfolio Register'!W99)</f>
        <v/>
      </c>
      <c r="AF199" s="78" t="str">
        <f aca="false">IF('Portfolio Register'!X99="","",'Portfolio Register'!X99)</f>
        <v/>
      </c>
      <c r="AG199" s="78" t="str">
        <f aca="false">IF(X199="","",IF(OR(AC199="EXPIRED",AC199="OVERDUE"),"1 - OVERDUE",IF(OR(AC199="MISSING DATE",AC199="CHECK INPUT"),"2 - MISSING / CHECK INPUT",IF(AB199&lt;=30,"3 - DUE ≤ 30 DAYS",IF(AB199&lt;=90,"4 - DUE ≤ 90 DAYS","5 - DUE ≤ 180 DAYS")))))</f>
        <v>5 - DUE ≤ 180 DAYS</v>
      </c>
    </row>
    <row r="200" customFormat="false" ht="24.95" hidden="false" customHeight="true" outlineLevel="0" collapsed="false">
      <c r="A200" s="14"/>
      <c r="B200" s="87"/>
      <c r="C200" s="88"/>
      <c r="D200" s="89"/>
      <c r="E200" s="90"/>
      <c r="F200" s="88"/>
      <c r="G200" s="91"/>
      <c r="H200" s="92"/>
      <c r="I200" s="88"/>
      <c r="J200" s="88"/>
      <c r="X200" s="78" t="n">
        <f aca="false">'Portfolio Register'!A53</f>
        <v>0</v>
      </c>
      <c r="Y200" s="78" t="n">
        <f aca="false">'Portfolio Register'!B53</f>
        <v>0</v>
      </c>
      <c r="Z200" s="78" t="str">
        <f aca="false">"Lift"</f>
        <v>Lift</v>
      </c>
      <c r="AA200" s="85" t="str">
        <f aca="false">IF('Portfolio Register'!R53="","",'Portfolio Register'!R53)</f>
        <v/>
      </c>
      <c r="AB200" s="78" t="str">
        <f aca="false">IF('Portfolio Register'!S53="","",'Portfolio Register'!S53)</f>
        <v/>
      </c>
      <c r="AC200" s="78" t="str">
        <f aca="false">'Portfolio Register'!T53</f>
        <v/>
      </c>
      <c r="AD200" s="78" t="str">
        <f aca="false">IF('Portfolio Register'!V100="","",'Portfolio Register'!V100)</f>
        <v/>
      </c>
      <c r="AE200" s="85" t="str">
        <f aca="false">IF('Portfolio Register'!W100="","",'Portfolio Register'!W100)</f>
        <v/>
      </c>
      <c r="AF200" s="78" t="str">
        <f aca="false">IF('Portfolio Register'!X100="","",'Portfolio Register'!X100)</f>
        <v/>
      </c>
      <c r="AG200" s="78" t="str">
        <f aca="false">IF(X200="","",IF(OR(AC200="EXPIRED",AC200="OVERDUE"),"1 - OVERDUE",IF(OR(AC200="MISSING DATE",AC200="CHECK INPUT"),"2 - MISSING / CHECK INPUT",IF(AB200&lt;=30,"3 - DUE ≤ 30 DAYS",IF(AB200&lt;=90,"4 - DUE ≤ 90 DAYS","5 - DUE ≤ 180 DAYS")))))</f>
        <v>5 - DUE ≤ 180 DAYS</v>
      </c>
    </row>
    <row r="201" customFormat="false" ht="24.95" hidden="false" customHeight="true" outlineLevel="0" collapsed="false">
      <c r="A201" s="14"/>
      <c r="B201" s="87"/>
      <c r="C201" s="88"/>
      <c r="D201" s="89"/>
      <c r="E201" s="90"/>
      <c r="F201" s="88"/>
      <c r="G201" s="91"/>
      <c r="H201" s="92"/>
      <c r="I201" s="88"/>
      <c r="J201" s="88"/>
      <c r="X201" s="78" t="n">
        <f aca="false">'Portfolio Register'!A54</f>
        <v>0</v>
      </c>
      <c r="Y201" s="78" t="n">
        <f aca="false">'Portfolio Register'!B54</f>
        <v>0</v>
      </c>
      <c r="Z201" s="78" t="str">
        <f aca="false">"SMAA"</f>
        <v>SMAA</v>
      </c>
      <c r="AA201" s="85" t="str">
        <f aca="false">IF('Portfolio Register'!F54="","",'Portfolio Register'!F54)</f>
        <v/>
      </c>
      <c r="AB201" s="78" t="str">
        <f aca="false">IF('Portfolio Register'!G54="","",'Portfolio Register'!G54)</f>
        <v/>
      </c>
      <c r="AC201" s="78" t="str">
        <f aca="false">'Portfolio Register'!H54</f>
        <v/>
      </c>
      <c r="AD201" s="78" t="str">
        <f aca="false">IF('Portfolio Register'!V101="","",'Portfolio Register'!V101)</f>
        <v/>
      </c>
      <c r="AE201" s="85" t="str">
        <f aca="false">IF('Portfolio Register'!W101="","",'Portfolio Register'!W101)</f>
        <v/>
      </c>
      <c r="AF201" s="78" t="str">
        <f aca="false">IF('Portfolio Register'!X101="","",'Portfolio Register'!X101)</f>
        <v/>
      </c>
      <c r="AG201" s="78" t="str">
        <f aca="false">IF(X201="","",IF(OR(AC201="EXPIRED",AC201="OVERDUE"),"1 - OVERDUE",IF(OR(AC201="MISSING DATE",AC201="CHECK INPUT"),"2 - MISSING / CHECK INPUT",IF(AB201&lt;=30,"3 - DUE ≤ 30 DAYS",IF(AB201&lt;=90,"4 - DUE ≤ 90 DAYS","5 - DUE ≤ 180 DAYS")))))</f>
        <v>5 - DUE ≤ 180 DAYS</v>
      </c>
    </row>
    <row r="202" customFormat="false" ht="24.95" hidden="false" customHeight="true" outlineLevel="0" collapsed="false">
      <c r="A202" s="14"/>
      <c r="B202" s="87"/>
      <c r="C202" s="88"/>
      <c r="D202" s="89"/>
      <c r="E202" s="90"/>
      <c r="F202" s="88"/>
      <c r="G202" s="91"/>
      <c r="H202" s="92"/>
      <c r="I202" s="88"/>
      <c r="J202" s="88"/>
      <c r="X202" s="78" t="n">
        <f aca="false">'Portfolio Register'!A54</f>
        <v>0</v>
      </c>
      <c r="Y202" s="78" t="n">
        <f aca="false">'Portfolio Register'!B54</f>
        <v>0</v>
      </c>
      <c r="Z202" s="78" t="str">
        <f aca="false">"AFSS"</f>
        <v>AFSS</v>
      </c>
      <c r="AA202" s="85" t="str">
        <f aca="false">IF('Portfolio Register'!J54="","",'Portfolio Register'!J54)</f>
        <v/>
      </c>
      <c r="AB202" s="78" t="str">
        <f aca="false">IF('Portfolio Register'!K54="","",'Portfolio Register'!K54)</f>
        <v/>
      </c>
      <c r="AC202" s="78" t="str">
        <f aca="false">'Portfolio Register'!L54</f>
        <v/>
      </c>
      <c r="AD202" s="78" t="str">
        <f aca="false">IF('Portfolio Register'!V102="","",'Portfolio Register'!V102)</f>
        <v/>
      </c>
      <c r="AE202" s="85" t="str">
        <f aca="false">IF('Portfolio Register'!W102="","",'Portfolio Register'!W102)</f>
        <v/>
      </c>
      <c r="AF202" s="78" t="str">
        <f aca="false">IF('Portfolio Register'!X102="","",'Portfolio Register'!X102)</f>
        <v/>
      </c>
      <c r="AG202" s="78" t="str">
        <f aca="false">IF(X202="","",IF(OR(AC202="EXPIRED",AC202="OVERDUE"),"1 - OVERDUE",IF(OR(AC202="MISSING DATE",AC202="CHECK INPUT"),"2 - MISSING / CHECK INPUT",IF(AB202&lt;=30,"3 - DUE ≤ 30 DAYS",IF(AB202&lt;=90,"4 - DUE ≤ 90 DAYS","5 - DUE ≤ 180 DAYS")))))</f>
        <v>5 - DUE ≤ 180 DAYS</v>
      </c>
    </row>
    <row r="203" customFormat="false" ht="24.95" hidden="false" customHeight="true" outlineLevel="0" collapsed="false">
      <c r="A203" s="14"/>
      <c r="B203" s="87"/>
      <c r="C203" s="88"/>
      <c r="D203" s="89"/>
      <c r="E203" s="90"/>
      <c r="F203" s="88"/>
      <c r="G203" s="91"/>
      <c r="H203" s="92"/>
      <c r="I203" s="88"/>
      <c r="J203" s="88"/>
      <c r="X203" s="78" t="n">
        <f aca="false">'Portfolio Register'!A54</f>
        <v>0</v>
      </c>
      <c r="Y203" s="78" t="n">
        <f aca="false">'Portfolio Register'!B54</f>
        <v>0</v>
      </c>
      <c r="Z203" s="78" t="str">
        <f aca="false">"Insurance"</f>
        <v>Insurance</v>
      </c>
      <c r="AA203" s="85" t="str">
        <f aca="false">IF('Portfolio Register'!N54="","",'Portfolio Register'!N54)</f>
        <v/>
      </c>
      <c r="AB203" s="78" t="str">
        <f aca="false">IF('Portfolio Register'!O54="","",'Portfolio Register'!O54)</f>
        <v/>
      </c>
      <c r="AC203" s="78" t="str">
        <f aca="false">'Portfolio Register'!P54</f>
        <v/>
      </c>
      <c r="AD203" s="78" t="str">
        <f aca="false">IF('Portfolio Register'!V103="","",'Portfolio Register'!V103)</f>
        <v/>
      </c>
      <c r="AE203" s="85" t="str">
        <f aca="false">IF('Portfolio Register'!W103="","",'Portfolio Register'!W103)</f>
        <v/>
      </c>
      <c r="AF203" s="78" t="str">
        <f aca="false">IF('Portfolio Register'!X103="","",'Portfolio Register'!X103)</f>
        <v/>
      </c>
      <c r="AG203" s="78" t="str">
        <f aca="false">IF(X203="","",IF(OR(AC203="EXPIRED",AC203="OVERDUE"),"1 - OVERDUE",IF(OR(AC203="MISSING DATE",AC203="CHECK INPUT"),"2 - MISSING / CHECK INPUT",IF(AB203&lt;=30,"3 - DUE ≤ 30 DAYS",IF(AB203&lt;=90,"4 - DUE ≤ 90 DAYS","5 - DUE ≤ 180 DAYS")))))</f>
        <v>5 - DUE ≤ 180 DAYS</v>
      </c>
    </row>
    <row r="204" customFormat="false" ht="24.95" hidden="false" customHeight="true" outlineLevel="0" collapsed="false">
      <c r="A204" s="14"/>
      <c r="B204" s="87"/>
      <c r="C204" s="88"/>
      <c r="D204" s="89"/>
      <c r="E204" s="90"/>
      <c r="F204" s="88"/>
      <c r="G204" s="91"/>
      <c r="H204" s="92"/>
      <c r="I204" s="88"/>
      <c r="J204" s="88"/>
      <c r="X204" s="78" t="n">
        <f aca="false">'Portfolio Register'!A54</f>
        <v>0</v>
      </c>
      <c r="Y204" s="78" t="n">
        <f aca="false">'Portfolio Register'!B54</f>
        <v>0</v>
      </c>
      <c r="Z204" s="78" t="str">
        <f aca="false">"Lift"</f>
        <v>Lift</v>
      </c>
      <c r="AA204" s="85" t="str">
        <f aca="false">IF('Portfolio Register'!R54="","",'Portfolio Register'!R54)</f>
        <v/>
      </c>
      <c r="AB204" s="78" t="str">
        <f aca="false">IF('Portfolio Register'!S54="","",'Portfolio Register'!S54)</f>
        <v/>
      </c>
      <c r="AC204" s="78" t="str">
        <f aca="false">'Portfolio Register'!T54</f>
        <v/>
      </c>
      <c r="AD204" s="78" t="str">
        <f aca="false">IF('Portfolio Register'!V104="","",'Portfolio Register'!V104)</f>
        <v/>
      </c>
      <c r="AE204" s="85" t="str">
        <f aca="false">IF('Portfolio Register'!W104="","",'Portfolio Register'!W104)</f>
        <v/>
      </c>
      <c r="AF204" s="78" t="str">
        <f aca="false">IF('Portfolio Register'!X104="","",'Portfolio Register'!X104)</f>
        <v/>
      </c>
      <c r="AG204" s="78" t="str">
        <f aca="false">IF(X204="","",IF(OR(AC204="EXPIRED",AC204="OVERDUE"),"1 - OVERDUE",IF(OR(AC204="MISSING DATE",AC204="CHECK INPUT"),"2 - MISSING / CHECK INPUT",IF(AB204&lt;=30,"3 - DUE ≤ 30 DAYS",IF(AB204&lt;=90,"4 - DUE ≤ 90 DAYS","5 - DUE ≤ 180 DAYS")))))</f>
        <v>5 - DUE ≤ 180 DAYS</v>
      </c>
    </row>
    <row r="205" customFormat="false" ht="24.95" hidden="false" customHeight="true" outlineLevel="0" collapsed="false">
      <c r="A205" s="14"/>
      <c r="B205" s="87"/>
      <c r="C205" s="88"/>
      <c r="D205" s="89"/>
      <c r="E205" s="90"/>
      <c r="F205" s="88"/>
      <c r="G205" s="91"/>
      <c r="H205" s="92"/>
      <c r="I205" s="88"/>
      <c r="J205" s="88"/>
      <c r="X205" s="78" t="n">
        <f aca="false">'Portfolio Register'!A55</f>
        <v>0</v>
      </c>
      <c r="Y205" s="78" t="n">
        <f aca="false">'Portfolio Register'!B55</f>
        <v>0</v>
      </c>
      <c r="Z205" s="78" t="str">
        <f aca="false">"SMAA"</f>
        <v>SMAA</v>
      </c>
      <c r="AA205" s="85" t="str">
        <f aca="false">IF('Portfolio Register'!F55="","",'Portfolio Register'!F55)</f>
        <v/>
      </c>
      <c r="AB205" s="78" t="str">
        <f aca="false">IF('Portfolio Register'!G55="","",'Portfolio Register'!G55)</f>
        <v/>
      </c>
      <c r="AC205" s="78" t="str">
        <f aca="false">'Portfolio Register'!H55</f>
        <v/>
      </c>
      <c r="AD205" s="78" t="str">
        <f aca="false">IF('Portfolio Register'!V5="","",'Portfolio Register'!V5)</f>
        <v/>
      </c>
      <c r="AE205" s="85" t="str">
        <f aca="false">IF('Portfolio Register'!W5="","",'Portfolio Register'!W5)</f>
        <v/>
      </c>
      <c r="AF205" s="78" t="str">
        <f aca="false">IF('Portfolio Register'!X5="","",'Portfolio Register'!X5)</f>
        <v/>
      </c>
      <c r="AG205" s="78" t="str">
        <f aca="false">IF(X205="","",IF(OR(AC205="EXPIRED",AC205="OVERDUE"),"1 - OVERDUE",IF(OR(AC205="MISSING DATE",AC205="CHECK INPUT"),"2 - MISSING / CHECK INPUT",IF(AB205&lt;=30,"3 - DUE ≤ 30 DAYS",IF(AB205&lt;=90,"4 - DUE ≤ 90 DAYS","5 - DUE ≤ 180 DAYS")))))</f>
        <v>5 - DUE ≤ 180 DAYS</v>
      </c>
    </row>
    <row r="206" customFormat="false" ht="24.95" hidden="false" customHeight="true" outlineLevel="0" collapsed="false">
      <c r="A206" s="14"/>
      <c r="B206" s="87"/>
      <c r="C206" s="88"/>
      <c r="D206" s="89"/>
      <c r="E206" s="90"/>
      <c r="F206" s="88"/>
      <c r="G206" s="91"/>
      <c r="H206" s="92"/>
      <c r="I206" s="88"/>
      <c r="J206" s="88"/>
      <c r="X206" s="78" t="n">
        <f aca="false">'Portfolio Register'!A55</f>
        <v>0</v>
      </c>
      <c r="Y206" s="78" t="n">
        <f aca="false">'Portfolio Register'!B55</f>
        <v>0</v>
      </c>
      <c r="Z206" s="78" t="str">
        <f aca="false">"AFSS"</f>
        <v>AFSS</v>
      </c>
      <c r="AA206" s="85" t="str">
        <f aca="false">IF('Portfolio Register'!J55="","",'Portfolio Register'!J55)</f>
        <v/>
      </c>
      <c r="AB206" s="78" t="str">
        <f aca="false">IF('Portfolio Register'!K55="","",'Portfolio Register'!K55)</f>
        <v/>
      </c>
      <c r="AC206" s="78" t="str">
        <f aca="false">'Portfolio Register'!L55</f>
        <v/>
      </c>
      <c r="AD206" s="78" t="str">
        <f aca="false">IF('Portfolio Register'!V6="","",'Portfolio Register'!V6)</f>
        <v/>
      </c>
      <c r="AE206" s="85" t="str">
        <f aca="false">IF('Portfolio Register'!W6="","",'Portfolio Register'!W6)</f>
        <v/>
      </c>
      <c r="AF206" s="78" t="str">
        <f aca="false">IF('Portfolio Register'!X6="","",'Portfolio Register'!X6)</f>
        <v/>
      </c>
      <c r="AG206" s="78" t="str">
        <f aca="false">IF(X206="","",IF(OR(AC206="EXPIRED",AC206="OVERDUE"),"1 - OVERDUE",IF(OR(AC206="MISSING DATE",AC206="CHECK INPUT"),"2 - MISSING / CHECK INPUT",IF(AB206&lt;=30,"3 - DUE ≤ 30 DAYS",IF(AB206&lt;=90,"4 - DUE ≤ 90 DAYS","5 - DUE ≤ 180 DAYS")))))</f>
        <v>5 - DUE ≤ 180 DAYS</v>
      </c>
    </row>
    <row r="207" customFormat="false" ht="24.95" hidden="false" customHeight="true" outlineLevel="0" collapsed="false">
      <c r="A207" s="14"/>
      <c r="B207" s="87"/>
      <c r="C207" s="88"/>
      <c r="D207" s="89"/>
      <c r="E207" s="90"/>
      <c r="F207" s="88"/>
      <c r="G207" s="91"/>
      <c r="H207" s="92"/>
      <c r="I207" s="88"/>
      <c r="J207" s="88"/>
      <c r="X207" s="78" t="n">
        <f aca="false">'Portfolio Register'!A55</f>
        <v>0</v>
      </c>
      <c r="Y207" s="78" t="n">
        <f aca="false">'Portfolio Register'!B55</f>
        <v>0</v>
      </c>
      <c r="Z207" s="78" t="str">
        <f aca="false">"Insurance"</f>
        <v>Insurance</v>
      </c>
      <c r="AA207" s="85" t="str">
        <f aca="false">IF('Portfolio Register'!N55="","",'Portfolio Register'!N55)</f>
        <v/>
      </c>
      <c r="AB207" s="78" t="str">
        <f aca="false">IF('Portfolio Register'!O55="","",'Portfolio Register'!O55)</f>
        <v/>
      </c>
      <c r="AC207" s="78" t="str">
        <f aca="false">'Portfolio Register'!P55</f>
        <v/>
      </c>
      <c r="AD207" s="78" t="str">
        <f aca="false">IF('Portfolio Register'!V7="","",'Portfolio Register'!V7)</f>
        <v/>
      </c>
      <c r="AE207" s="85" t="str">
        <f aca="false">IF('Portfolio Register'!W7="","",'Portfolio Register'!W7)</f>
        <v/>
      </c>
      <c r="AF207" s="78" t="str">
        <f aca="false">IF('Portfolio Register'!X7="","",'Portfolio Register'!X7)</f>
        <v/>
      </c>
      <c r="AG207" s="78" t="str">
        <f aca="false">IF(X207="","",IF(OR(AC207="EXPIRED",AC207="OVERDUE"),"1 - OVERDUE",IF(OR(AC207="MISSING DATE",AC207="CHECK INPUT"),"2 - MISSING / CHECK INPUT",IF(AB207&lt;=30,"3 - DUE ≤ 30 DAYS",IF(AB207&lt;=90,"4 - DUE ≤ 90 DAYS","5 - DUE ≤ 180 DAYS")))))</f>
        <v>5 - DUE ≤ 180 DAYS</v>
      </c>
    </row>
    <row r="208" customFormat="false" ht="24.95" hidden="false" customHeight="true" outlineLevel="0" collapsed="false">
      <c r="A208" s="14"/>
      <c r="B208" s="87"/>
      <c r="C208" s="88"/>
      <c r="D208" s="89"/>
      <c r="E208" s="90"/>
      <c r="F208" s="88"/>
      <c r="G208" s="91"/>
      <c r="H208" s="92"/>
      <c r="I208" s="88"/>
      <c r="J208" s="88"/>
      <c r="X208" s="78" t="n">
        <f aca="false">'Portfolio Register'!A55</f>
        <v>0</v>
      </c>
      <c r="Y208" s="78" t="n">
        <f aca="false">'Portfolio Register'!B55</f>
        <v>0</v>
      </c>
      <c r="Z208" s="78" t="str">
        <f aca="false">"Lift"</f>
        <v>Lift</v>
      </c>
      <c r="AA208" s="85" t="str">
        <f aca="false">IF('Portfolio Register'!R55="","",'Portfolio Register'!R55)</f>
        <v/>
      </c>
      <c r="AB208" s="78" t="str">
        <f aca="false">IF('Portfolio Register'!S55="","",'Portfolio Register'!S55)</f>
        <v/>
      </c>
      <c r="AC208" s="78" t="str">
        <f aca="false">'Portfolio Register'!T55</f>
        <v/>
      </c>
      <c r="AD208" s="78" t="str">
        <f aca="false">IF('Portfolio Register'!V8="","",'Portfolio Register'!V8)</f>
        <v/>
      </c>
      <c r="AE208" s="85" t="str">
        <f aca="false">IF('Portfolio Register'!W8="","",'Portfolio Register'!W8)</f>
        <v/>
      </c>
      <c r="AF208" s="78" t="str">
        <f aca="false">IF('Portfolio Register'!X8="","",'Portfolio Register'!X8)</f>
        <v/>
      </c>
      <c r="AG208" s="78" t="str">
        <f aca="false">IF(X208="","",IF(OR(AC208="EXPIRED",AC208="OVERDUE"),"1 - OVERDUE",IF(OR(AC208="MISSING DATE",AC208="CHECK INPUT"),"2 - MISSING / CHECK INPUT",IF(AB208&lt;=30,"3 - DUE ≤ 30 DAYS",IF(AB208&lt;=90,"4 - DUE ≤ 90 DAYS","5 - DUE ≤ 180 DAYS")))))</f>
        <v>5 - DUE ≤ 180 DAYS</v>
      </c>
    </row>
    <row r="209" customFormat="false" ht="24.95" hidden="false" customHeight="true" outlineLevel="0" collapsed="false">
      <c r="A209" s="14"/>
      <c r="B209" s="87"/>
      <c r="C209" s="88"/>
      <c r="D209" s="89"/>
      <c r="E209" s="90"/>
      <c r="F209" s="88"/>
      <c r="G209" s="91"/>
      <c r="H209" s="92"/>
      <c r="I209" s="88"/>
      <c r="J209" s="88"/>
      <c r="X209" s="78" t="n">
        <f aca="false">'Portfolio Register'!A56</f>
        <v>0</v>
      </c>
      <c r="Y209" s="78" t="n">
        <f aca="false">'Portfolio Register'!B56</f>
        <v>0</v>
      </c>
      <c r="Z209" s="78" t="str">
        <f aca="false">"SMAA"</f>
        <v>SMAA</v>
      </c>
      <c r="AA209" s="85" t="str">
        <f aca="false">IF('Portfolio Register'!F56="","",'Portfolio Register'!F56)</f>
        <v/>
      </c>
      <c r="AB209" s="78" t="str">
        <f aca="false">IF('Portfolio Register'!G56="","",'Portfolio Register'!G56)</f>
        <v/>
      </c>
      <c r="AC209" s="78" t="str">
        <f aca="false">'Portfolio Register'!H56</f>
        <v/>
      </c>
      <c r="AD209" s="78" t="str">
        <f aca="false">IF('Portfolio Register'!V9="","",'Portfolio Register'!V9)</f>
        <v/>
      </c>
      <c r="AE209" s="85" t="str">
        <f aca="false">IF('Portfolio Register'!W9="","",'Portfolio Register'!W9)</f>
        <v/>
      </c>
      <c r="AF209" s="78" t="str">
        <f aca="false">IF('Portfolio Register'!X9="","",'Portfolio Register'!X9)</f>
        <v/>
      </c>
      <c r="AG209" s="78" t="str">
        <f aca="false">IF(X209="","",IF(OR(AC209="EXPIRED",AC209="OVERDUE"),"1 - OVERDUE",IF(OR(AC209="MISSING DATE",AC209="CHECK INPUT"),"2 - MISSING / CHECK INPUT",IF(AB209&lt;=30,"3 - DUE ≤ 30 DAYS",IF(AB209&lt;=90,"4 - DUE ≤ 90 DAYS","5 - DUE ≤ 180 DAYS")))))</f>
        <v>5 - DUE ≤ 180 DAYS</v>
      </c>
    </row>
    <row r="210" customFormat="false" ht="24.95" hidden="false" customHeight="true" outlineLevel="0" collapsed="false">
      <c r="A210" s="14"/>
      <c r="B210" s="87"/>
      <c r="C210" s="88"/>
      <c r="D210" s="89"/>
      <c r="E210" s="90"/>
      <c r="F210" s="88"/>
      <c r="G210" s="91"/>
      <c r="H210" s="92"/>
      <c r="I210" s="88"/>
      <c r="J210" s="88"/>
      <c r="X210" s="78" t="n">
        <f aca="false">'Portfolio Register'!A56</f>
        <v>0</v>
      </c>
      <c r="Y210" s="78" t="n">
        <f aca="false">'Portfolio Register'!B56</f>
        <v>0</v>
      </c>
      <c r="Z210" s="78" t="str">
        <f aca="false">"AFSS"</f>
        <v>AFSS</v>
      </c>
      <c r="AA210" s="85" t="str">
        <f aca="false">IF('Portfolio Register'!J56="","",'Portfolio Register'!J56)</f>
        <v/>
      </c>
      <c r="AB210" s="78" t="str">
        <f aca="false">IF('Portfolio Register'!K56="","",'Portfolio Register'!K56)</f>
        <v/>
      </c>
      <c r="AC210" s="78" t="str">
        <f aca="false">'Portfolio Register'!L56</f>
        <v/>
      </c>
      <c r="AD210" s="78" t="str">
        <f aca="false">IF('Portfolio Register'!V10="","",'Portfolio Register'!V10)</f>
        <v/>
      </c>
      <c r="AE210" s="85" t="str">
        <f aca="false">IF('Portfolio Register'!W10="","",'Portfolio Register'!W10)</f>
        <v/>
      </c>
      <c r="AF210" s="78" t="str">
        <f aca="false">IF('Portfolio Register'!X10="","",'Portfolio Register'!X10)</f>
        <v/>
      </c>
      <c r="AG210" s="78" t="str">
        <f aca="false">IF(X210="","",IF(OR(AC210="EXPIRED",AC210="OVERDUE"),"1 - OVERDUE",IF(OR(AC210="MISSING DATE",AC210="CHECK INPUT"),"2 - MISSING / CHECK INPUT",IF(AB210&lt;=30,"3 - DUE ≤ 30 DAYS",IF(AB210&lt;=90,"4 - DUE ≤ 90 DAYS","5 - DUE ≤ 180 DAYS")))))</f>
        <v>5 - DUE ≤ 180 DAYS</v>
      </c>
    </row>
    <row r="211" customFormat="false" ht="24.95" hidden="false" customHeight="true" outlineLevel="0" collapsed="false">
      <c r="A211" s="14"/>
      <c r="B211" s="87"/>
      <c r="C211" s="88"/>
      <c r="D211" s="89"/>
      <c r="E211" s="90"/>
      <c r="F211" s="88"/>
      <c r="G211" s="91"/>
      <c r="H211" s="92"/>
      <c r="I211" s="88"/>
      <c r="J211" s="88"/>
      <c r="X211" s="78" t="n">
        <f aca="false">'Portfolio Register'!A56</f>
        <v>0</v>
      </c>
      <c r="Y211" s="78" t="n">
        <f aca="false">'Portfolio Register'!B56</f>
        <v>0</v>
      </c>
      <c r="Z211" s="78" t="str">
        <f aca="false">"Insurance"</f>
        <v>Insurance</v>
      </c>
      <c r="AA211" s="85" t="str">
        <f aca="false">IF('Portfolio Register'!N56="","",'Portfolio Register'!N56)</f>
        <v/>
      </c>
      <c r="AB211" s="78" t="str">
        <f aca="false">IF('Portfolio Register'!O56="","",'Portfolio Register'!O56)</f>
        <v/>
      </c>
      <c r="AC211" s="78" t="str">
        <f aca="false">'Portfolio Register'!P56</f>
        <v/>
      </c>
      <c r="AD211" s="78" t="str">
        <f aca="false">IF('Portfolio Register'!V11="","",'Portfolio Register'!V11)</f>
        <v/>
      </c>
      <c r="AE211" s="85" t="str">
        <f aca="false">IF('Portfolio Register'!W11="","",'Portfolio Register'!W11)</f>
        <v/>
      </c>
      <c r="AF211" s="78" t="str">
        <f aca="false">IF('Portfolio Register'!X11="","",'Portfolio Register'!X11)</f>
        <v/>
      </c>
      <c r="AG211" s="78" t="str">
        <f aca="false">IF(X211="","",IF(OR(AC211="EXPIRED",AC211="OVERDUE"),"1 - OVERDUE",IF(OR(AC211="MISSING DATE",AC211="CHECK INPUT"),"2 - MISSING / CHECK INPUT",IF(AB211&lt;=30,"3 - DUE ≤ 30 DAYS",IF(AB211&lt;=90,"4 - DUE ≤ 90 DAYS","5 - DUE ≤ 180 DAYS")))))</f>
        <v>5 - DUE ≤ 180 DAYS</v>
      </c>
    </row>
    <row r="212" customFormat="false" ht="24.95" hidden="false" customHeight="true" outlineLevel="0" collapsed="false">
      <c r="A212" s="14"/>
      <c r="B212" s="87"/>
      <c r="C212" s="88"/>
      <c r="D212" s="89"/>
      <c r="E212" s="90"/>
      <c r="F212" s="88"/>
      <c r="G212" s="91"/>
      <c r="H212" s="92"/>
      <c r="I212" s="88"/>
      <c r="J212" s="88"/>
      <c r="X212" s="78" t="n">
        <f aca="false">'Portfolio Register'!A56</f>
        <v>0</v>
      </c>
      <c r="Y212" s="78" t="n">
        <f aca="false">'Portfolio Register'!B56</f>
        <v>0</v>
      </c>
      <c r="Z212" s="78" t="str">
        <f aca="false">"Lift"</f>
        <v>Lift</v>
      </c>
      <c r="AA212" s="85" t="str">
        <f aca="false">IF('Portfolio Register'!R56="","",'Portfolio Register'!R56)</f>
        <v/>
      </c>
      <c r="AB212" s="78" t="str">
        <f aca="false">IF('Portfolio Register'!S56="","",'Portfolio Register'!S56)</f>
        <v/>
      </c>
      <c r="AC212" s="78" t="str">
        <f aca="false">'Portfolio Register'!T56</f>
        <v/>
      </c>
      <c r="AD212" s="78" t="str">
        <f aca="false">IF('Portfolio Register'!V12="","",'Portfolio Register'!V12)</f>
        <v/>
      </c>
      <c r="AE212" s="85" t="str">
        <f aca="false">IF('Portfolio Register'!W12="","",'Portfolio Register'!W12)</f>
        <v/>
      </c>
      <c r="AF212" s="78" t="str">
        <f aca="false">IF('Portfolio Register'!X12="","",'Portfolio Register'!X12)</f>
        <v/>
      </c>
      <c r="AG212" s="78" t="str">
        <f aca="false">IF(X212="","",IF(OR(AC212="EXPIRED",AC212="OVERDUE"),"1 - OVERDUE",IF(OR(AC212="MISSING DATE",AC212="CHECK INPUT"),"2 - MISSING / CHECK INPUT",IF(AB212&lt;=30,"3 - DUE ≤ 30 DAYS",IF(AB212&lt;=90,"4 - DUE ≤ 90 DAYS","5 - DUE ≤ 180 DAYS")))))</f>
        <v>5 - DUE ≤ 180 DAYS</v>
      </c>
    </row>
    <row r="213" customFormat="false" ht="24.95" hidden="false" customHeight="true" outlineLevel="0" collapsed="false">
      <c r="A213" s="14"/>
      <c r="B213" s="87"/>
      <c r="C213" s="88"/>
      <c r="D213" s="89"/>
      <c r="E213" s="90"/>
      <c r="F213" s="88"/>
      <c r="G213" s="91"/>
      <c r="H213" s="92"/>
      <c r="I213" s="88"/>
      <c r="J213" s="88"/>
      <c r="X213" s="78" t="n">
        <f aca="false">'Portfolio Register'!A57</f>
        <v>0</v>
      </c>
      <c r="Y213" s="78" t="n">
        <f aca="false">'Portfolio Register'!B57</f>
        <v>0</v>
      </c>
      <c r="Z213" s="78" t="str">
        <f aca="false">"SMAA"</f>
        <v>SMAA</v>
      </c>
      <c r="AA213" s="85" t="str">
        <f aca="false">IF('Portfolio Register'!F57="","",'Portfolio Register'!F57)</f>
        <v/>
      </c>
      <c r="AB213" s="78" t="str">
        <f aca="false">IF('Portfolio Register'!G57="","",'Portfolio Register'!G57)</f>
        <v/>
      </c>
      <c r="AC213" s="78" t="str">
        <f aca="false">'Portfolio Register'!H57</f>
        <v/>
      </c>
      <c r="AD213" s="78" t="str">
        <f aca="false">IF('Portfolio Register'!V13="","",'Portfolio Register'!V13)</f>
        <v/>
      </c>
      <c r="AE213" s="85" t="str">
        <f aca="false">IF('Portfolio Register'!W13="","",'Portfolio Register'!W13)</f>
        <v/>
      </c>
      <c r="AF213" s="78" t="str">
        <f aca="false">IF('Portfolio Register'!X13="","",'Portfolio Register'!X13)</f>
        <v/>
      </c>
      <c r="AG213" s="78" t="str">
        <f aca="false">IF(X213="","",IF(OR(AC213="EXPIRED",AC213="OVERDUE"),"1 - OVERDUE",IF(OR(AC213="MISSING DATE",AC213="CHECK INPUT"),"2 - MISSING / CHECK INPUT",IF(AB213&lt;=30,"3 - DUE ≤ 30 DAYS",IF(AB213&lt;=90,"4 - DUE ≤ 90 DAYS","5 - DUE ≤ 180 DAYS")))))</f>
        <v>5 - DUE ≤ 180 DAYS</v>
      </c>
    </row>
    <row r="214" customFormat="false" ht="24.95" hidden="false" customHeight="true" outlineLevel="0" collapsed="false">
      <c r="A214" s="14"/>
      <c r="B214" s="87"/>
      <c r="C214" s="88"/>
      <c r="D214" s="89"/>
      <c r="E214" s="90"/>
      <c r="F214" s="88"/>
      <c r="G214" s="91"/>
      <c r="H214" s="92"/>
      <c r="I214" s="88"/>
      <c r="J214" s="88"/>
      <c r="X214" s="78" t="n">
        <f aca="false">'Portfolio Register'!A57</f>
        <v>0</v>
      </c>
      <c r="Y214" s="78" t="n">
        <f aca="false">'Portfolio Register'!B57</f>
        <v>0</v>
      </c>
      <c r="Z214" s="78" t="str">
        <f aca="false">"AFSS"</f>
        <v>AFSS</v>
      </c>
      <c r="AA214" s="85" t="str">
        <f aca="false">IF('Portfolio Register'!J57="","",'Portfolio Register'!J57)</f>
        <v/>
      </c>
      <c r="AB214" s="78" t="str">
        <f aca="false">IF('Portfolio Register'!K57="","",'Portfolio Register'!K57)</f>
        <v/>
      </c>
      <c r="AC214" s="78" t="str">
        <f aca="false">'Portfolio Register'!L57</f>
        <v/>
      </c>
      <c r="AD214" s="78" t="str">
        <f aca="false">IF('Portfolio Register'!V14="","",'Portfolio Register'!V14)</f>
        <v/>
      </c>
      <c r="AE214" s="85" t="str">
        <f aca="false">IF('Portfolio Register'!W14="","",'Portfolio Register'!W14)</f>
        <v/>
      </c>
      <c r="AF214" s="78" t="str">
        <f aca="false">IF('Portfolio Register'!X14="","",'Portfolio Register'!X14)</f>
        <v/>
      </c>
      <c r="AG214" s="78" t="str">
        <f aca="false">IF(X214="","",IF(OR(AC214="EXPIRED",AC214="OVERDUE"),"1 - OVERDUE",IF(OR(AC214="MISSING DATE",AC214="CHECK INPUT"),"2 - MISSING / CHECK INPUT",IF(AB214&lt;=30,"3 - DUE ≤ 30 DAYS",IF(AB214&lt;=90,"4 - DUE ≤ 90 DAYS","5 - DUE ≤ 180 DAYS")))))</f>
        <v>5 - DUE ≤ 180 DAYS</v>
      </c>
    </row>
    <row r="215" customFormat="false" ht="24.95" hidden="false" customHeight="true" outlineLevel="0" collapsed="false">
      <c r="A215" s="14"/>
      <c r="B215" s="87"/>
      <c r="C215" s="88"/>
      <c r="D215" s="89"/>
      <c r="E215" s="90"/>
      <c r="F215" s="88"/>
      <c r="G215" s="91"/>
      <c r="H215" s="92"/>
      <c r="I215" s="88"/>
      <c r="J215" s="88"/>
      <c r="X215" s="78" t="n">
        <f aca="false">'Portfolio Register'!A57</f>
        <v>0</v>
      </c>
      <c r="Y215" s="78" t="n">
        <f aca="false">'Portfolio Register'!B57</f>
        <v>0</v>
      </c>
      <c r="Z215" s="78" t="str">
        <f aca="false">"Insurance"</f>
        <v>Insurance</v>
      </c>
      <c r="AA215" s="85" t="str">
        <f aca="false">IF('Portfolio Register'!N57="","",'Portfolio Register'!N57)</f>
        <v/>
      </c>
      <c r="AB215" s="78" t="str">
        <f aca="false">IF('Portfolio Register'!O57="","",'Portfolio Register'!O57)</f>
        <v/>
      </c>
      <c r="AC215" s="78" t="str">
        <f aca="false">'Portfolio Register'!P57</f>
        <v/>
      </c>
      <c r="AD215" s="78" t="str">
        <f aca="false">IF('Portfolio Register'!V15="","",'Portfolio Register'!V15)</f>
        <v/>
      </c>
      <c r="AE215" s="85" t="str">
        <f aca="false">IF('Portfolio Register'!W15="","",'Portfolio Register'!W15)</f>
        <v/>
      </c>
      <c r="AF215" s="78" t="str">
        <f aca="false">IF('Portfolio Register'!X15="","",'Portfolio Register'!X15)</f>
        <v/>
      </c>
      <c r="AG215" s="78" t="str">
        <f aca="false">IF(X215="","",IF(OR(AC215="EXPIRED",AC215="OVERDUE"),"1 - OVERDUE",IF(OR(AC215="MISSING DATE",AC215="CHECK INPUT"),"2 - MISSING / CHECK INPUT",IF(AB215&lt;=30,"3 - DUE ≤ 30 DAYS",IF(AB215&lt;=90,"4 - DUE ≤ 90 DAYS","5 - DUE ≤ 180 DAYS")))))</f>
        <v>5 - DUE ≤ 180 DAYS</v>
      </c>
    </row>
    <row r="216" customFormat="false" ht="24.95" hidden="false" customHeight="true" outlineLevel="0" collapsed="false">
      <c r="A216" s="14"/>
      <c r="B216" s="87"/>
      <c r="C216" s="88"/>
      <c r="D216" s="89"/>
      <c r="E216" s="90"/>
      <c r="F216" s="88"/>
      <c r="G216" s="91"/>
      <c r="H216" s="92"/>
      <c r="I216" s="88"/>
      <c r="J216" s="88"/>
      <c r="X216" s="78" t="n">
        <f aca="false">'Portfolio Register'!A57</f>
        <v>0</v>
      </c>
      <c r="Y216" s="78" t="n">
        <f aca="false">'Portfolio Register'!B57</f>
        <v>0</v>
      </c>
      <c r="Z216" s="78" t="str">
        <f aca="false">"Lift"</f>
        <v>Lift</v>
      </c>
      <c r="AA216" s="85" t="str">
        <f aca="false">IF('Portfolio Register'!R57="","",'Portfolio Register'!R57)</f>
        <v/>
      </c>
      <c r="AB216" s="78" t="str">
        <f aca="false">IF('Portfolio Register'!S57="","",'Portfolio Register'!S57)</f>
        <v/>
      </c>
      <c r="AC216" s="78" t="str">
        <f aca="false">'Portfolio Register'!T57</f>
        <v/>
      </c>
      <c r="AD216" s="78" t="str">
        <f aca="false">IF('Portfolio Register'!V16="","",'Portfolio Register'!V16)</f>
        <v/>
      </c>
      <c r="AE216" s="85" t="str">
        <f aca="false">IF('Portfolio Register'!W16="","",'Portfolio Register'!W16)</f>
        <v/>
      </c>
      <c r="AF216" s="78" t="str">
        <f aca="false">IF('Portfolio Register'!X16="","",'Portfolio Register'!X16)</f>
        <v/>
      </c>
      <c r="AG216" s="78" t="str">
        <f aca="false">IF(X216="","",IF(OR(AC216="EXPIRED",AC216="OVERDUE"),"1 - OVERDUE",IF(OR(AC216="MISSING DATE",AC216="CHECK INPUT"),"2 - MISSING / CHECK INPUT",IF(AB216&lt;=30,"3 - DUE ≤ 30 DAYS",IF(AB216&lt;=90,"4 - DUE ≤ 90 DAYS","5 - DUE ≤ 180 DAYS")))))</f>
        <v>5 - DUE ≤ 180 DAYS</v>
      </c>
    </row>
    <row r="217" customFormat="false" ht="24.95" hidden="false" customHeight="true" outlineLevel="0" collapsed="false">
      <c r="A217" s="14"/>
      <c r="B217" s="87"/>
      <c r="C217" s="88"/>
      <c r="D217" s="89"/>
      <c r="E217" s="90"/>
      <c r="F217" s="88"/>
      <c r="G217" s="91"/>
      <c r="H217" s="92"/>
      <c r="I217" s="88"/>
      <c r="J217" s="88"/>
      <c r="X217" s="78" t="n">
        <f aca="false">'Portfolio Register'!A58</f>
        <v>0</v>
      </c>
      <c r="Y217" s="78" t="n">
        <f aca="false">'Portfolio Register'!B58</f>
        <v>0</v>
      </c>
      <c r="Z217" s="78" t="str">
        <f aca="false">"SMAA"</f>
        <v>SMAA</v>
      </c>
      <c r="AA217" s="85" t="str">
        <f aca="false">IF('Portfolio Register'!F58="","",'Portfolio Register'!F58)</f>
        <v/>
      </c>
      <c r="AB217" s="78" t="str">
        <f aca="false">IF('Portfolio Register'!G58="","",'Portfolio Register'!G58)</f>
        <v/>
      </c>
      <c r="AC217" s="78" t="str">
        <f aca="false">'Portfolio Register'!H58</f>
        <v/>
      </c>
      <c r="AD217" s="78" t="str">
        <f aca="false">IF('Portfolio Register'!V17="","",'Portfolio Register'!V17)</f>
        <v/>
      </c>
      <c r="AE217" s="85" t="str">
        <f aca="false">IF('Portfolio Register'!W17="","",'Portfolio Register'!W17)</f>
        <v/>
      </c>
      <c r="AF217" s="78" t="str">
        <f aca="false">IF('Portfolio Register'!X17="","",'Portfolio Register'!X17)</f>
        <v/>
      </c>
      <c r="AG217" s="78" t="str">
        <f aca="false">IF(X217="","",IF(OR(AC217="EXPIRED",AC217="OVERDUE"),"1 - OVERDUE",IF(OR(AC217="MISSING DATE",AC217="CHECK INPUT"),"2 - MISSING / CHECK INPUT",IF(AB217&lt;=30,"3 - DUE ≤ 30 DAYS",IF(AB217&lt;=90,"4 - DUE ≤ 90 DAYS","5 - DUE ≤ 180 DAYS")))))</f>
        <v>5 - DUE ≤ 180 DAYS</v>
      </c>
    </row>
    <row r="218" customFormat="false" ht="24.95" hidden="false" customHeight="true" outlineLevel="0" collapsed="false">
      <c r="A218" s="14"/>
      <c r="B218" s="87"/>
      <c r="C218" s="88"/>
      <c r="D218" s="89"/>
      <c r="E218" s="90"/>
      <c r="F218" s="88"/>
      <c r="G218" s="91"/>
      <c r="H218" s="92"/>
      <c r="I218" s="88"/>
      <c r="J218" s="88"/>
      <c r="X218" s="78" t="n">
        <f aca="false">'Portfolio Register'!A58</f>
        <v>0</v>
      </c>
      <c r="Y218" s="78" t="n">
        <f aca="false">'Portfolio Register'!B58</f>
        <v>0</v>
      </c>
      <c r="Z218" s="78" t="str">
        <f aca="false">"AFSS"</f>
        <v>AFSS</v>
      </c>
      <c r="AA218" s="85" t="str">
        <f aca="false">IF('Portfolio Register'!J58="","",'Portfolio Register'!J58)</f>
        <v/>
      </c>
      <c r="AB218" s="78" t="str">
        <f aca="false">IF('Portfolio Register'!K58="","",'Portfolio Register'!K58)</f>
        <v/>
      </c>
      <c r="AC218" s="78" t="str">
        <f aca="false">'Portfolio Register'!L58</f>
        <v/>
      </c>
      <c r="AD218" s="78" t="str">
        <f aca="false">IF('Portfolio Register'!V18="","",'Portfolio Register'!V18)</f>
        <v/>
      </c>
      <c r="AE218" s="85" t="str">
        <f aca="false">IF('Portfolio Register'!W18="","",'Portfolio Register'!W18)</f>
        <v/>
      </c>
      <c r="AF218" s="78" t="str">
        <f aca="false">IF('Portfolio Register'!X18="","",'Portfolio Register'!X18)</f>
        <v/>
      </c>
      <c r="AG218" s="78" t="str">
        <f aca="false">IF(X218="","",IF(OR(AC218="EXPIRED",AC218="OVERDUE"),"1 - OVERDUE",IF(OR(AC218="MISSING DATE",AC218="CHECK INPUT"),"2 - MISSING / CHECK INPUT",IF(AB218&lt;=30,"3 - DUE ≤ 30 DAYS",IF(AB218&lt;=90,"4 - DUE ≤ 90 DAYS","5 - DUE ≤ 180 DAYS")))))</f>
        <v>5 - DUE ≤ 180 DAYS</v>
      </c>
    </row>
    <row r="219" customFormat="false" ht="24.95" hidden="false" customHeight="true" outlineLevel="0" collapsed="false">
      <c r="A219" s="14"/>
      <c r="B219" s="87"/>
      <c r="C219" s="88"/>
      <c r="D219" s="89"/>
      <c r="E219" s="90"/>
      <c r="F219" s="88"/>
      <c r="G219" s="91"/>
      <c r="H219" s="92"/>
      <c r="I219" s="88"/>
      <c r="J219" s="88"/>
      <c r="X219" s="78" t="n">
        <f aca="false">'Portfolio Register'!A58</f>
        <v>0</v>
      </c>
      <c r="Y219" s="78" t="n">
        <f aca="false">'Portfolio Register'!B58</f>
        <v>0</v>
      </c>
      <c r="Z219" s="78" t="str">
        <f aca="false">"Insurance"</f>
        <v>Insurance</v>
      </c>
      <c r="AA219" s="85" t="str">
        <f aca="false">IF('Portfolio Register'!N58="","",'Portfolio Register'!N58)</f>
        <v/>
      </c>
      <c r="AB219" s="78" t="str">
        <f aca="false">IF('Portfolio Register'!O58="","",'Portfolio Register'!O58)</f>
        <v/>
      </c>
      <c r="AC219" s="78" t="str">
        <f aca="false">'Portfolio Register'!P58</f>
        <v/>
      </c>
      <c r="AD219" s="78" t="str">
        <f aca="false">IF('Portfolio Register'!V19="","",'Portfolio Register'!V19)</f>
        <v/>
      </c>
      <c r="AE219" s="85" t="str">
        <f aca="false">IF('Portfolio Register'!W19="","",'Portfolio Register'!W19)</f>
        <v/>
      </c>
      <c r="AF219" s="78" t="str">
        <f aca="false">IF('Portfolio Register'!X19="","",'Portfolio Register'!X19)</f>
        <v/>
      </c>
      <c r="AG219" s="78" t="str">
        <f aca="false">IF(X219="","",IF(OR(AC219="EXPIRED",AC219="OVERDUE"),"1 - OVERDUE",IF(OR(AC219="MISSING DATE",AC219="CHECK INPUT"),"2 - MISSING / CHECK INPUT",IF(AB219&lt;=30,"3 - DUE ≤ 30 DAYS",IF(AB219&lt;=90,"4 - DUE ≤ 90 DAYS","5 - DUE ≤ 180 DAYS")))))</f>
        <v>5 - DUE ≤ 180 DAYS</v>
      </c>
    </row>
    <row r="220" customFormat="false" ht="24.95" hidden="false" customHeight="true" outlineLevel="0" collapsed="false">
      <c r="A220" s="14"/>
      <c r="B220" s="87"/>
      <c r="C220" s="88"/>
      <c r="D220" s="89"/>
      <c r="E220" s="90"/>
      <c r="F220" s="88"/>
      <c r="G220" s="91"/>
      <c r="H220" s="92"/>
      <c r="I220" s="88"/>
      <c r="J220" s="88"/>
      <c r="X220" s="78" t="n">
        <f aca="false">'Portfolio Register'!A58</f>
        <v>0</v>
      </c>
      <c r="Y220" s="78" t="n">
        <f aca="false">'Portfolio Register'!B58</f>
        <v>0</v>
      </c>
      <c r="Z220" s="78" t="str">
        <f aca="false">"Lift"</f>
        <v>Lift</v>
      </c>
      <c r="AA220" s="85" t="str">
        <f aca="false">IF('Portfolio Register'!R58="","",'Portfolio Register'!R58)</f>
        <v/>
      </c>
      <c r="AB220" s="78" t="str">
        <f aca="false">IF('Portfolio Register'!S58="","",'Portfolio Register'!S58)</f>
        <v/>
      </c>
      <c r="AC220" s="78" t="str">
        <f aca="false">'Portfolio Register'!T58</f>
        <v/>
      </c>
      <c r="AD220" s="78" t="str">
        <f aca="false">IF('Portfolio Register'!V20="","",'Portfolio Register'!V20)</f>
        <v/>
      </c>
      <c r="AE220" s="85" t="str">
        <f aca="false">IF('Portfolio Register'!W20="","",'Portfolio Register'!W20)</f>
        <v/>
      </c>
      <c r="AF220" s="78" t="str">
        <f aca="false">IF('Portfolio Register'!X20="","",'Portfolio Register'!X20)</f>
        <v/>
      </c>
      <c r="AG220" s="78" t="str">
        <f aca="false">IF(X220="","",IF(OR(AC220="EXPIRED",AC220="OVERDUE"),"1 - OVERDUE",IF(OR(AC220="MISSING DATE",AC220="CHECK INPUT"),"2 - MISSING / CHECK INPUT",IF(AB220&lt;=30,"3 - DUE ≤ 30 DAYS",IF(AB220&lt;=90,"4 - DUE ≤ 90 DAYS","5 - DUE ≤ 180 DAYS")))))</f>
        <v>5 - DUE ≤ 180 DAYS</v>
      </c>
    </row>
    <row r="221" customFormat="false" ht="24.95" hidden="false" customHeight="true" outlineLevel="0" collapsed="false">
      <c r="A221" s="14"/>
      <c r="B221" s="87"/>
      <c r="C221" s="88"/>
      <c r="D221" s="89"/>
      <c r="E221" s="90"/>
      <c r="F221" s="88"/>
      <c r="G221" s="91"/>
      <c r="H221" s="92"/>
      <c r="I221" s="88"/>
      <c r="J221" s="88"/>
      <c r="X221" s="78" t="n">
        <f aca="false">'Portfolio Register'!A59</f>
        <v>0</v>
      </c>
      <c r="Y221" s="78" t="n">
        <f aca="false">'Portfolio Register'!B59</f>
        <v>0</v>
      </c>
      <c r="Z221" s="78" t="str">
        <f aca="false">"SMAA"</f>
        <v>SMAA</v>
      </c>
      <c r="AA221" s="85" t="str">
        <f aca="false">IF('Portfolio Register'!F59="","",'Portfolio Register'!F59)</f>
        <v/>
      </c>
      <c r="AB221" s="78" t="str">
        <f aca="false">IF('Portfolio Register'!G59="","",'Portfolio Register'!G59)</f>
        <v/>
      </c>
      <c r="AC221" s="78" t="str">
        <f aca="false">'Portfolio Register'!H59</f>
        <v/>
      </c>
      <c r="AD221" s="78" t="str">
        <f aca="false">IF('Portfolio Register'!V21="","",'Portfolio Register'!V21)</f>
        <v/>
      </c>
      <c r="AE221" s="85" t="str">
        <f aca="false">IF('Portfolio Register'!W21="","",'Portfolio Register'!W21)</f>
        <v/>
      </c>
      <c r="AF221" s="78" t="str">
        <f aca="false">IF('Portfolio Register'!X21="","",'Portfolio Register'!X21)</f>
        <v/>
      </c>
      <c r="AG221" s="78" t="str">
        <f aca="false">IF(X221="","",IF(OR(AC221="EXPIRED",AC221="OVERDUE"),"1 - OVERDUE",IF(OR(AC221="MISSING DATE",AC221="CHECK INPUT"),"2 - MISSING / CHECK INPUT",IF(AB221&lt;=30,"3 - DUE ≤ 30 DAYS",IF(AB221&lt;=90,"4 - DUE ≤ 90 DAYS","5 - DUE ≤ 180 DAYS")))))</f>
        <v>5 - DUE ≤ 180 DAYS</v>
      </c>
    </row>
    <row r="222" customFormat="false" ht="24.95" hidden="false" customHeight="true" outlineLevel="0" collapsed="false">
      <c r="A222" s="14"/>
      <c r="B222" s="87"/>
      <c r="C222" s="88"/>
      <c r="D222" s="89"/>
      <c r="E222" s="90"/>
      <c r="F222" s="88"/>
      <c r="G222" s="91"/>
      <c r="H222" s="92"/>
      <c r="I222" s="88"/>
      <c r="J222" s="88"/>
      <c r="X222" s="78" t="n">
        <f aca="false">'Portfolio Register'!A59</f>
        <v>0</v>
      </c>
      <c r="Y222" s="78" t="n">
        <f aca="false">'Portfolio Register'!B59</f>
        <v>0</v>
      </c>
      <c r="Z222" s="78" t="str">
        <f aca="false">"AFSS"</f>
        <v>AFSS</v>
      </c>
      <c r="AA222" s="85" t="str">
        <f aca="false">IF('Portfolio Register'!J59="","",'Portfolio Register'!J59)</f>
        <v/>
      </c>
      <c r="AB222" s="78" t="str">
        <f aca="false">IF('Portfolio Register'!K59="","",'Portfolio Register'!K59)</f>
        <v/>
      </c>
      <c r="AC222" s="78" t="str">
        <f aca="false">'Portfolio Register'!L59</f>
        <v/>
      </c>
      <c r="AD222" s="78" t="str">
        <f aca="false">IF('Portfolio Register'!V22="","",'Portfolio Register'!V22)</f>
        <v/>
      </c>
      <c r="AE222" s="85" t="str">
        <f aca="false">IF('Portfolio Register'!W22="","",'Portfolio Register'!W22)</f>
        <v/>
      </c>
      <c r="AF222" s="78" t="str">
        <f aca="false">IF('Portfolio Register'!X22="","",'Portfolio Register'!X22)</f>
        <v/>
      </c>
      <c r="AG222" s="78" t="str">
        <f aca="false">IF(X222="","",IF(OR(AC222="EXPIRED",AC222="OVERDUE"),"1 - OVERDUE",IF(OR(AC222="MISSING DATE",AC222="CHECK INPUT"),"2 - MISSING / CHECK INPUT",IF(AB222&lt;=30,"3 - DUE ≤ 30 DAYS",IF(AB222&lt;=90,"4 - DUE ≤ 90 DAYS","5 - DUE ≤ 180 DAYS")))))</f>
        <v>5 - DUE ≤ 180 DAYS</v>
      </c>
    </row>
    <row r="223" customFormat="false" ht="24.95" hidden="false" customHeight="true" outlineLevel="0" collapsed="false">
      <c r="A223" s="14"/>
      <c r="B223" s="87"/>
      <c r="C223" s="88"/>
      <c r="D223" s="89"/>
      <c r="E223" s="90"/>
      <c r="F223" s="88"/>
      <c r="G223" s="91"/>
      <c r="H223" s="92"/>
      <c r="I223" s="88"/>
      <c r="J223" s="88"/>
      <c r="X223" s="78" t="n">
        <f aca="false">'Portfolio Register'!A59</f>
        <v>0</v>
      </c>
      <c r="Y223" s="78" t="n">
        <f aca="false">'Portfolio Register'!B59</f>
        <v>0</v>
      </c>
      <c r="Z223" s="78" t="str">
        <f aca="false">"Insurance"</f>
        <v>Insurance</v>
      </c>
      <c r="AA223" s="85" t="str">
        <f aca="false">IF('Portfolio Register'!N59="","",'Portfolio Register'!N59)</f>
        <v/>
      </c>
      <c r="AB223" s="78" t="str">
        <f aca="false">IF('Portfolio Register'!O59="","",'Portfolio Register'!O59)</f>
        <v/>
      </c>
      <c r="AC223" s="78" t="str">
        <f aca="false">'Portfolio Register'!P59</f>
        <v/>
      </c>
      <c r="AD223" s="78" t="str">
        <f aca="false">IF('Portfolio Register'!V23="","",'Portfolio Register'!V23)</f>
        <v/>
      </c>
      <c r="AE223" s="85" t="str">
        <f aca="false">IF('Portfolio Register'!W23="","",'Portfolio Register'!W23)</f>
        <v/>
      </c>
      <c r="AF223" s="78" t="str">
        <f aca="false">IF('Portfolio Register'!X23="","",'Portfolio Register'!X23)</f>
        <v/>
      </c>
      <c r="AG223" s="78" t="str">
        <f aca="false">IF(X223="","",IF(OR(AC223="EXPIRED",AC223="OVERDUE"),"1 - OVERDUE",IF(OR(AC223="MISSING DATE",AC223="CHECK INPUT"),"2 - MISSING / CHECK INPUT",IF(AB223&lt;=30,"3 - DUE ≤ 30 DAYS",IF(AB223&lt;=90,"4 - DUE ≤ 90 DAYS","5 - DUE ≤ 180 DAYS")))))</f>
        <v>5 - DUE ≤ 180 DAYS</v>
      </c>
    </row>
    <row r="224" customFormat="false" ht="24.95" hidden="false" customHeight="true" outlineLevel="0" collapsed="false">
      <c r="A224" s="14"/>
      <c r="B224" s="87"/>
      <c r="C224" s="88"/>
      <c r="D224" s="89"/>
      <c r="E224" s="90"/>
      <c r="F224" s="88"/>
      <c r="G224" s="91"/>
      <c r="H224" s="92"/>
      <c r="I224" s="88"/>
      <c r="J224" s="88"/>
      <c r="X224" s="78" t="n">
        <f aca="false">'Portfolio Register'!A59</f>
        <v>0</v>
      </c>
      <c r="Y224" s="78" t="n">
        <f aca="false">'Portfolio Register'!B59</f>
        <v>0</v>
      </c>
      <c r="Z224" s="78" t="str">
        <f aca="false">"Lift"</f>
        <v>Lift</v>
      </c>
      <c r="AA224" s="85" t="str">
        <f aca="false">IF('Portfolio Register'!R59="","",'Portfolio Register'!R59)</f>
        <v/>
      </c>
      <c r="AB224" s="78" t="str">
        <f aca="false">IF('Portfolio Register'!S59="","",'Portfolio Register'!S59)</f>
        <v/>
      </c>
      <c r="AC224" s="78" t="str">
        <f aca="false">'Portfolio Register'!T59</f>
        <v/>
      </c>
      <c r="AD224" s="78" t="str">
        <f aca="false">IF('Portfolio Register'!V24="","",'Portfolio Register'!V24)</f>
        <v/>
      </c>
      <c r="AE224" s="85" t="str">
        <f aca="false">IF('Portfolio Register'!W24="","",'Portfolio Register'!W24)</f>
        <v/>
      </c>
      <c r="AF224" s="78" t="str">
        <f aca="false">IF('Portfolio Register'!X24="","",'Portfolio Register'!X24)</f>
        <v/>
      </c>
      <c r="AG224" s="78" t="str">
        <f aca="false">IF(X224="","",IF(OR(AC224="EXPIRED",AC224="OVERDUE"),"1 - OVERDUE",IF(OR(AC224="MISSING DATE",AC224="CHECK INPUT"),"2 - MISSING / CHECK INPUT",IF(AB224&lt;=30,"3 - DUE ≤ 30 DAYS",IF(AB224&lt;=90,"4 - DUE ≤ 90 DAYS","5 - DUE ≤ 180 DAYS")))))</f>
        <v>5 - DUE ≤ 180 DAYS</v>
      </c>
    </row>
    <row r="225" customFormat="false" ht="24.95" hidden="false" customHeight="true" outlineLevel="0" collapsed="false">
      <c r="A225" s="14"/>
      <c r="B225" s="87"/>
      <c r="C225" s="88"/>
      <c r="D225" s="89"/>
      <c r="E225" s="90"/>
      <c r="F225" s="88"/>
      <c r="G225" s="91"/>
      <c r="H225" s="92"/>
      <c r="I225" s="88"/>
      <c r="J225" s="88"/>
      <c r="X225" s="78" t="n">
        <f aca="false">'Portfolio Register'!A60</f>
        <v>0</v>
      </c>
      <c r="Y225" s="78" t="n">
        <f aca="false">'Portfolio Register'!B60</f>
        <v>0</v>
      </c>
      <c r="Z225" s="78" t="str">
        <f aca="false">"SMAA"</f>
        <v>SMAA</v>
      </c>
      <c r="AA225" s="85" t="str">
        <f aca="false">IF('Portfolio Register'!F60="","",'Portfolio Register'!F60)</f>
        <v/>
      </c>
      <c r="AB225" s="78" t="str">
        <f aca="false">IF('Portfolio Register'!G60="","",'Portfolio Register'!G60)</f>
        <v/>
      </c>
      <c r="AC225" s="78" t="str">
        <f aca="false">'Portfolio Register'!H60</f>
        <v/>
      </c>
      <c r="AD225" s="78" t="str">
        <f aca="false">IF('Portfolio Register'!V25="","",'Portfolio Register'!V25)</f>
        <v/>
      </c>
      <c r="AE225" s="85" t="str">
        <f aca="false">IF('Portfolio Register'!W25="","",'Portfolio Register'!W25)</f>
        <v/>
      </c>
      <c r="AF225" s="78" t="str">
        <f aca="false">IF('Portfolio Register'!X25="","",'Portfolio Register'!X25)</f>
        <v/>
      </c>
      <c r="AG225" s="78" t="str">
        <f aca="false">IF(X225="","",IF(OR(AC225="EXPIRED",AC225="OVERDUE"),"1 - OVERDUE",IF(OR(AC225="MISSING DATE",AC225="CHECK INPUT"),"2 - MISSING / CHECK INPUT",IF(AB225&lt;=30,"3 - DUE ≤ 30 DAYS",IF(AB225&lt;=90,"4 - DUE ≤ 90 DAYS","5 - DUE ≤ 180 DAYS")))))</f>
        <v>5 - DUE ≤ 180 DAYS</v>
      </c>
    </row>
    <row r="226" customFormat="false" ht="24.95" hidden="false" customHeight="true" outlineLevel="0" collapsed="false">
      <c r="A226" s="14"/>
      <c r="B226" s="87"/>
      <c r="C226" s="88"/>
      <c r="D226" s="89"/>
      <c r="E226" s="90"/>
      <c r="F226" s="88"/>
      <c r="G226" s="91"/>
      <c r="H226" s="92"/>
      <c r="I226" s="88"/>
      <c r="J226" s="88"/>
      <c r="X226" s="78" t="n">
        <f aca="false">'Portfolio Register'!A60</f>
        <v>0</v>
      </c>
      <c r="Y226" s="78" t="n">
        <f aca="false">'Portfolio Register'!B60</f>
        <v>0</v>
      </c>
      <c r="Z226" s="78" t="str">
        <f aca="false">"AFSS"</f>
        <v>AFSS</v>
      </c>
      <c r="AA226" s="85" t="str">
        <f aca="false">IF('Portfolio Register'!J60="","",'Portfolio Register'!J60)</f>
        <v/>
      </c>
      <c r="AB226" s="78" t="str">
        <f aca="false">IF('Portfolio Register'!K60="","",'Portfolio Register'!K60)</f>
        <v/>
      </c>
      <c r="AC226" s="78" t="str">
        <f aca="false">'Portfolio Register'!L60</f>
        <v/>
      </c>
      <c r="AD226" s="78" t="str">
        <f aca="false">IF('Portfolio Register'!V26="","",'Portfolio Register'!V26)</f>
        <v/>
      </c>
      <c r="AE226" s="85" t="str">
        <f aca="false">IF('Portfolio Register'!W26="","",'Portfolio Register'!W26)</f>
        <v/>
      </c>
      <c r="AF226" s="78" t="str">
        <f aca="false">IF('Portfolio Register'!X26="","",'Portfolio Register'!X26)</f>
        <v/>
      </c>
      <c r="AG226" s="78" t="str">
        <f aca="false">IF(X226="","",IF(OR(AC226="EXPIRED",AC226="OVERDUE"),"1 - OVERDUE",IF(OR(AC226="MISSING DATE",AC226="CHECK INPUT"),"2 - MISSING / CHECK INPUT",IF(AB226&lt;=30,"3 - DUE ≤ 30 DAYS",IF(AB226&lt;=90,"4 - DUE ≤ 90 DAYS","5 - DUE ≤ 180 DAYS")))))</f>
        <v>5 - DUE ≤ 180 DAYS</v>
      </c>
    </row>
    <row r="227" customFormat="false" ht="24.95" hidden="false" customHeight="true" outlineLevel="0" collapsed="false">
      <c r="A227" s="14"/>
      <c r="B227" s="87"/>
      <c r="C227" s="88"/>
      <c r="D227" s="89"/>
      <c r="E227" s="90"/>
      <c r="F227" s="88"/>
      <c r="G227" s="91"/>
      <c r="H227" s="92"/>
      <c r="I227" s="88"/>
      <c r="J227" s="88"/>
      <c r="X227" s="78" t="n">
        <f aca="false">'Portfolio Register'!A60</f>
        <v>0</v>
      </c>
      <c r="Y227" s="78" t="n">
        <f aca="false">'Portfolio Register'!B60</f>
        <v>0</v>
      </c>
      <c r="Z227" s="78" t="str">
        <f aca="false">"Insurance"</f>
        <v>Insurance</v>
      </c>
      <c r="AA227" s="85" t="str">
        <f aca="false">IF('Portfolio Register'!N60="","",'Portfolio Register'!N60)</f>
        <v/>
      </c>
      <c r="AB227" s="78" t="str">
        <f aca="false">IF('Portfolio Register'!O60="","",'Portfolio Register'!O60)</f>
        <v/>
      </c>
      <c r="AC227" s="78" t="str">
        <f aca="false">'Portfolio Register'!P60</f>
        <v/>
      </c>
      <c r="AD227" s="78" t="str">
        <f aca="false">IF('Portfolio Register'!V27="","",'Portfolio Register'!V27)</f>
        <v/>
      </c>
      <c r="AE227" s="85" t="str">
        <f aca="false">IF('Portfolio Register'!W27="","",'Portfolio Register'!W27)</f>
        <v/>
      </c>
      <c r="AF227" s="78" t="str">
        <f aca="false">IF('Portfolio Register'!X27="","",'Portfolio Register'!X27)</f>
        <v/>
      </c>
      <c r="AG227" s="78" t="str">
        <f aca="false">IF(X227="","",IF(OR(AC227="EXPIRED",AC227="OVERDUE"),"1 - OVERDUE",IF(OR(AC227="MISSING DATE",AC227="CHECK INPUT"),"2 - MISSING / CHECK INPUT",IF(AB227&lt;=30,"3 - DUE ≤ 30 DAYS",IF(AB227&lt;=90,"4 - DUE ≤ 90 DAYS","5 - DUE ≤ 180 DAYS")))))</f>
        <v>5 - DUE ≤ 180 DAYS</v>
      </c>
    </row>
    <row r="228" customFormat="false" ht="24.95" hidden="false" customHeight="true" outlineLevel="0" collapsed="false">
      <c r="A228" s="14"/>
      <c r="B228" s="87"/>
      <c r="C228" s="88"/>
      <c r="D228" s="89"/>
      <c r="E228" s="90"/>
      <c r="F228" s="88"/>
      <c r="G228" s="91"/>
      <c r="H228" s="92"/>
      <c r="I228" s="88"/>
      <c r="J228" s="88"/>
      <c r="X228" s="78" t="n">
        <f aca="false">'Portfolio Register'!A60</f>
        <v>0</v>
      </c>
      <c r="Y228" s="78" t="n">
        <f aca="false">'Portfolio Register'!B60</f>
        <v>0</v>
      </c>
      <c r="Z228" s="78" t="str">
        <f aca="false">"Lift"</f>
        <v>Lift</v>
      </c>
      <c r="AA228" s="85" t="str">
        <f aca="false">IF('Portfolio Register'!R60="","",'Portfolio Register'!R60)</f>
        <v/>
      </c>
      <c r="AB228" s="78" t="str">
        <f aca="false">IF('Portfolio Register'!S60="","",'Portfolio Register'!S60)</f>
        <v/>
      </c>
      <c r="AC228" s="78" t="str">
        <f aca="false">'Portfolio Register'!T60</f>
        <v/>
      </c>
      <c r="AD228" s="78" t="str">
        <f aca="false">IF('Portfolio Register'!V28="","",'Portfolio Register'!V28)</f>
        <v/>
      </c>
      <c r="AE228" s="85" t="str">
        <f aca="false">IF('Portfolio Register'!W28="","",'Portfolio Register'!W28)</f>
        <v/>
      </c>
      <c r="AF228" s="78" t="str">
        <f aca="false">IF('Portfolio Register'!X28="","",'Portfolio Register'!X28)</f>
        <v/>
      </c>
      <c r="AG228" s="78" t="str">
        <f aca="false">IF(X228="","",IF(OR(AC228="EXPIRED",AC228="OVERDUE"),"1 - OVERDUE",IF(OR(AC228="MISSING DATE",AC228="CHECK INPUT"),"2 - MISSING / CHECK INPUT",IF(AB228&lt;=30,"3 - DUE ≤ 30 DAYS",IF(AB228&lt;=90,"4 - DUE ≤ 90 DAYS","5 - DUE ≤ 180 DAYS")))))</f>
        <v>5 - DUE ≤ 180 DAYS</v>
      </c>
    </row>
    <row r="229" customFormat="false" ht="24.95" hidden="false" customHeight="true" outlineLevel="0" collapsed="false">
      <c r="A229" s="14"/>
      <c r="B229" s="87"/>
      <c r="C229" s="88"/>
      <c r="D229" s="89"/>
      <c r="E229" s="90"/>
      <c r="F229" s="88"/>
      <c r="G229" s="91"/>
      <c r="H229" s="92"/>
      <c r="I229" s="88"/>
      <c r="J229" s="88"/>
      <c r="X229" s="78" t="n">
        <f aca="false">'Portfolio Register'!A61</f>
        <v>0</v>
      </c>
      <c r="Y229" s="78" t="n">
        <f aca="false">'Portfolio Register'!B61</f>
        <v>0</v>
      </c>
      <c r="Z229" s="78" t="str">
        <f aca="false">"SMAA"</f>
        <v>SMAA</v>
      </c>
      <c r="AA229" s="85" t="str">
        <f aca="false">IF('Portfolio Register'!F61="","",'Portfolio Register'!F61)</f>
        <v/>
      </c>
      <c r="AB229" s="78" t="str">
        <f aca="false">IF('Portfolio Register'!G61="","",'Portfolio Register'!G61)</f>
        <v/>
      </c>
      <c r="AC229" s="78" t="str">
        <f aca="false">'Portfolio Register'!H61</f>
        <v/>
      </c>
      <c r="AD229" s="78" t="str">
        <f aca="false">IF('Portfolio Register'!V29="","",'Portfolio Register'!V29)</f>
        <v/>
      </c>
      <c r="AE229" s="85" t="str">
        <f aca="false">IF('Portfolio Register'!W29="","",'Portfolio Register'!W29)</f>
        <v/>
      </c>
      <c r="AF229" s="78" t="str">
        <f aca="false">IF('Portfolio Register'!X29="","",'Portfolio Register'!X29)</f>
        <v/>
      </c>
      <c r="AG229" s="78" t="str">
        <f aca="false">IF(X229="","",IF(OR(AC229="EXPIRED",AC229="OVERDUE"),"1 - OVERDUE",IF(OR(AC229="MISSING DATE",AC229="CHECK INPUT"),"2 - MISSING / CHECK INPUT",IF(AB229&lt;=30,"3 - DUE ≤ 30 DAYS",IF(AB229&lt;=90,"4 - DUE ≤ 90 DAYS","5 - DUE ≤ 180 DAYS")))))</f>
        <v>5 - DUE ≤ 180 DAYS</v>
      </c>
    </row>
    <row r="230" customFormat="false" ht="24.95" hidden="false" customHeight="true" outlineLevel="0" collapsed="false">
      <c r="A230" s="14"/>
      <c r="B230" s="87"/>
      <c r="C230" s="88"/>
      <c r="D230" s="89"/>
      <c r="E230" s="90"/>
      <c r="F230" s="88"/>
      <c r="G230" s="91"/>
      <c r="H230" s="92"/>
      <c r="I230" s="88"/>
      <c r="J230" s="88"/>
      <c r="X230" s="78" t="n">
        <f aca="false">'Portfolio Register'!A61</f>
        <v>0</v>
      </c>
      <c r="Y230" s="78" t="n">
        <f aca="false">'Portfolio Register'!B61</f>
        <v>0</v>
      </c>
      <c r="Z230" s="78" t="str">
        <f aca="false">"AFSS"</f>
        <v>AFSS</v>
      </c>
      <c r="AA230" s="85" t="str">
        <f aca="false">IF('Portfolio Register'!J61="","",'Portfolio Register'!J61)</f>
        <v/>
      </c>
      <c r="AB230" s="78" t="str">
        <f aca="false">IF('Portfolio Register'!K61="","",'Portfolio Register'!K61)</f>
        <v/>
      </c>
      <c r="AC230" s="78" t="str">
        <f aca="false">'Portfolio Register'!L61</f>
        <v/>
      </c>
      <c r="AD230" s="78" t="str">
        <f aca="false">IF('Portfolio Register'!V30="","",'Portfolio Register'!V30)</f>
        <v/>
      </c>
      <c r="AE230" s="85" t="str">
        <f aca="false">IF('Portfolio Register'!W30="","",'Portfolio Register'!W30)</f>
        <v/>
      </c>
      <c r="AF230" s="78" t="str">
        <f aca="false">IF('Portfolio Register'!X30="","",'Portfolio Register'!X30)</f>
        <v/>
      </c>
      <c r="AG230" s="78" t="str">
        <f aca="false">IF(X230="","",IF(OR(AC230="EXPIRED",AC230="OVERDUE"),"1 - OVERDUE",IF(OR(AC230="MISSING DATE",AC230="CHECK INPUT"),"2 - MISSING / CHECK INPUT",IF(AB230&lt;=30,"3 - DUE ≤ 30 DAYS",IF(AB230&lt;=90,"4 - DUE ≤ 90 DAYS","5 - DUE ≤ 180 DAYS")))))</f>
        <v>5 - DUE ≤ 180 DAYS</v>
      </c>
    </row>
    <row r="231" customFormat="false" ht="24.95" hidden="false" customHeight="true" outlineLevel="0" collapsed="false">
      <c r="A231" s="14"/>
      <c r="B231" s="87"/>
      <c r="C231" s="88"/>
      <c r="D231" s="89"/>
      <c r="E231" s="90"/>
      <c r="F231" s="88"/>
      <c r="G231" s="91"/>
      <c r="H231" s="92"/>
      <c r="I231" s="88"/>
      <c r="J231" s="88"/>
      <c r="X231" s="78" t="n">
        <f aca="false">'Portfolio Register'!A61</f>
        <v>0</v>
      </c>
      <c r="Y231" s="78" t="n">
        <f aca="false">'Portfolio Register'!B61</f>
        <v>0</v>
      </c>
      <c r="Z231" s="78" t="str">
        <f aca="false">"Insurance"</f>
        <v>Insurance</v>
      </c>
      <c r="AA231" s="85" t="str">
        <f aca="false">IF('Portfolio Register'!N61="","",'Portfolio Register'!N61)</f>
        <v/>
      </c>
      <c r="AB231" s="78" t="str">
        <f aca="false">IF('Portfolio Register'!O61="","",'Portfolio Register'!O61)</f>
        <v/>
      </c>
      <c r="AC231" s="78" t="str">
        <f aca="false">'Portfolio Register'!P61</f>
        <v/>
      </c>
      <c r="AD231" s="78" t="str">
        <f aca="false">IF('Portfolio Register'!V31="","",'Portfolio Register'!V31)</f>
        <v/>
      </c>
      <c r="AE231" s="85" t="str">
        <f aca="false">IF('Portfolio Register'!W31="","",'Portfolio Register'!W31)</f>
        <v/>
      </c>
      <c r="AF231" s="78" t="str">
        <f aca="false">IF('Portfolio Register'!X31="","",'Portfolio Register'!X31)</f>
        <v/>
      </c>
      <c r="AG231" s="78" t="str">
        <f aca="false">IF(X231="","",IF(OR(AC231="EXPIRED",AC231="OVERDUE"),"1 - OVERDUE",IF(OR(AC231="MISSING DATE",AC231="CHECK INPUT"),"2 - MISSING / CHECK INPUT",IF(AB231&lt;=30,"3 - DUE ≤ 30 DAYS",IF(AB231&lt;=90,"4 - DUE ≤ 90 DAYS","5 - DUE ≤ 180 DAYS")))))</f>
        <v>5 - DUE ≤ 180 DAYS</v>
      </c>
    </row>
    <row r="232" customFormat="false" ht="24.95" hidden="false" customHeight="true" outlineLevel="0" collapsed="false">
      <c r="A232" s="14"/>
      <c r="B232" s="87"/>
      <c r="C232" s="88"/>
      <c r="D232" s="89"/>
      <c r="E232" s="90"/>
      <c r="F232" s="88"/>
      <c r="G232" s="91"/>
      <c r="H232" s="92"/>
      <c r="I232" s="88"/>
      <c r="J232" s="88"/>
      <c r="X232" s="78" t="n">
        <f aca="false">'Portfolio Register'!A61</f>
        <v>0</v>
      </c>
      <c r="Y232" s="78" t="n">
        <f aca="false">'Portfolio Register'!B61</f>
        <v>0</v>
      </c>
      <c r="Z232" s="78" t="str">
        <f aca="false">"Lift"</f>
        <v>Lift</v>
      </c>
      <c r="AA232" s="85" t="str">
        <f aca="false">IF('Portfolio Register'!R61="","",'Portfolio Register'!R61)</f>
        <v/>
      </c>
      <c r="AB232" s="78" t="str">
        <f aca="false">IF('Portfolio Register'!S61="","",'Portfolio Register'!S61)</f>
        <v/>
      </c>
      <c r="AC232" s="78" t="str">
        <f aca="false">'Portfolio Register'!T61</f>
        <v/>
      </c>
      <c r="AD232" s="78" t="str">
        <f aca="false">IF('Portfolio Register'!V32="","",'Portfolio Register'!V32)</f>
        <v/>
      </c>
      <c r="AE232" s="85" t="str">
        <f aca="false">IF('Portfolio Register'!W32="","",'Portfolio Register'!W32)</f>
        <v/>
      </c>
      <c r="AF232" s="78" t="str">
        <f aca="false">IF('Portfolio Register'!X32="","",'Portfolio Register'!X32)</f>
        <v/>
      </c>
      <c r="AG232" s="78" t="str">
        <f aca="false">IF(X232="","",IF(OR(AC232="EXPIRED",AC232="OVERDUE"),"1 - OVERDUE",IF(OR(AC232="MISSING DATE",AC232="CHECK INPUT"),"2 - MISSING / CHECK INPUT",IF(AB232&lt;=30,"3 - DUE ≤ 30 DAYS",IF(AB232&lt;=90,"4 - DUE ≤ 90 DAYS","5 - DUE ≤ 180 DAYS")))))</f>
        <v>5 - DUE ≤ 180 DAYS</v>
      </c>
    </row>
    <row r="233" customFormat="false" ht="24.95" hidden="false" customHeight="true" outlineLevel="0" collapsed="false">
      <c r="A233" s="14"/>
      <c r="B233" s="87"/>
      <c r="C233" s="88"/>
      <c r="D233" s="89"/>
      <c r="E233" s="90"/>
      <c r="F233" s="88"/>
      <c r="G233" s="91"/>
      <c r="H233" s="92"/>
      <c r="I233" s="88"/>
      <c r="J233" s="88"/>
      <c r="X233" s="78" t="n">
        <f aca="false">'Portfolio Register'!A62</f>
        <v>0</v>
      </c>
      <c r="Y233" s="78" t="n">
        <f aca="false">'Portfolio Register'!B62</f>
        <v>0</v>
      </c>
      <c r="Z233" s="78" t="str">
        <f aca="false">"SMAA"</f>
        <v>SMAA</v>
      </c>
      <c r="AA233" s="85" t="str">
        <f aca="false">IF('Portfolio Register'!F62="","",'Portfolio Register'!F62)</f>
        <v/>
      </c>
      <c r="AB233" s="78" t="str">
        <f aca="false">IF('Portfolio Register'!G62="","",'Portfolio Register'!G62)</f>
        <v/>
      </c>
      <c r="AC233" s="78" t="str">
        <f aca="false">'Portfolio Register'!H62</f>
        <v/>
      </c>
      <c r="AD233" s="78" t="str">
        <f aca="false">IF('Portfolio Register'!V33="","",'Portfolio Register'!V33)</f>
        <v/>
      </c>
      <c r="AE233" s="85" t="str">
        <f aca="false">IF('Portfolio Register'!W33="","",'Portfolio Register'!W33)</f>
        <v/>
      </c>
      <c r="AF233" s="78" t="str">
        <f aca="false">IF('Portfolio Register'!X33="","",'Portfolio Register'!X33)</f>
        <v/>
      </c>
      <c r="AG233" s="78" t="str">
        <f aca="false">IF(X233="","",IF(OR(AC233="EXPIRED",AC233="OVERDUE"),"1 - OVERDUE",IF(OR(AC233="MISSING DATE",AC233="CHECK INPUT"),"2 - MISSING / CHECK INPUT",IF(AB233&lt;=30,"3 - DUE ≤ 30 DAYS",IF(AB233&lt;=90,"4 - DUE ≤ 90 DAYS","5 - DUE ≤ 180 DAYS")))))</f>
        <v>5 - DUE ≤ 180 DAYS</v>
      </c>
    </row>
    <row r="234" customFormat="false" ht="24.95" hidden="false" customHeight="true" outlineLevel="0" collapsed="false">
      <c r="A234" s="14"/>
      <c r="B234" s="87"/>
      <c r="C234" s="88"/>
      <c r="D234" s="89"/>
      <c r="E234" s="90"/>
      <c r="F234" s="88"/>
      <c r="G234" s="91"/>
      <c r="H234" s="92"/>
      <c r="I234" s="88"/>
      <c r="J234" s="88"/>
      <c r="X234" s="78" t="n">
        <f aca="false">'Portfolio Register'!A62</f>
        <v>0</v>
      </c>
      <c r="Y234" s="78" t="n">
        <f aca="false">'Portfolio Register'!B62</f>
        <v>0</v>
      </c>
      <c r="Z234" s="78" t="str">
        <f aca="false">"AFSS"</f>
        <v>AFSS</v>
      </c>
      <c r="AA234" s="85" t="str">
        <f aca="false">IF('Portfolio Register'!J62="","",'Portfolio Register'!J62)</f>
        <v/>
      </c>
      <c r="AB234" s="78" t="str">
        <f aca="false">IF('Portfolio Register'!K62="","",'Portfolio Register'!K62)</f>
        <v/>
      </c>
      <c r="AC234" s="78" t="str">
        <f aca="false">'Portfolio Register'!L62</f>
        <v/>
      </c>
      <c r="AD234" s="78" t="str">
        <f aca="false">IF('Portfolio Register'!V34="","",'Portfolio Register'!V34)</f>
        <v/>
      </c>
      <c r="AE234" s="85" t="str">
        <f aca="false">IF('Portfolio Register'!W34="","",'Portfolio Register'!W34)</f>
        <v/>
      </c>
      <c r="AF234" s="78" t="str">
        <f aca="false">IF('Portfolio Register'!X34="","",'Portfolio Register'!X34)</f>
        <v/>
      </c>
      <c r="AG234" s="78" t="str">
        <f aca="false">IF(X234="","",IF(OR(AC234="EXPIRED",AC234="OVERDUE"),"1 - OVERDUE",IF(OR(AC234="MISSING DATE",AC234="CHECK INPUT"),"2 - MISSING / CHECK INPUT",IF(AB234&lt;=30,"3 - DUE ≤ 30 DAYS",IF(AB234&lt;=90,"4 - DUE ≤ 90 DAYS","5 - DUE ≤ 180 DAYS")))))</f>
        <v>5 - DUE ≤ 180 DAYS</v>
      </c>
    </row>
    <row r="235" customFormat="false" ht="24.95" hidden="false" customHeight="true" outlineLevel="0" collapsed="false">
      <c r="A235" s="14"/>
      <c r="B235" s="87"/>
      <c r="C235" s="88"/>
      <c r="D235" s="89"/>
      <c r="E235" s="90"/>
      <c r="F235" s="88"/>
      <c r="G235" s="91"/>
      <c r="H235" s="92"/>
      <c r="I235" s="88"/>
      <c r="J235" s="88"/>
      <c r="X235" s="78" t="n">
        <f aca="false">'Portfolio Register'!A62</f>
        <v>0</v>
      </c>
      <c r="Y235" s="78" t="n">
        <f aca="false">'Portfolio Register'!B62</f>
        <v>0</v>
      </c>
      <c r="Z235" s="78" t="str">
        <f aca="false">"Insurance"</f>
        <v>Insurance</v>
      </c>
      <c r="AA235" s="85" t="str">
        <f aca="false">IF('Portfolio Register'!N62="","",'Portfolio Register'!N62)</f>
        <v/>
      </c>
      <c r="AB235" s="78" t="str">
        <f aca="false">IF('Portfolio Register'!O62="","",'Portfolio Register'!O62)</f>
        <v/>
      </c>
      <c r="AC235" s="78" t="str">
        <f aca="false">'Portfolio Register'!P62</f>
        <v/>
      </c>
      <c r="AD235" s="78" t="str">
        <f aca="false">IF('Portfolio Register'!V35="","",'Portfolio Register'!V35)</f>
        <v/>
      </c>
      <c r="AE235" s="85" t="str">
        <f aca="false">IF('Portfolio Register'!W35="","",'Portfolio Register'!W35)</f>
        <v/>
      </c>
      <c r="AF235" s="78" t="str">
        <f aca="false">IF('Portfolio Register'!X35="","",'Portfolio Register'!X35)</f>
        <v/>
      </c>
      <c r="AG235" s="78" t="str">
        <f aca="false">IF(X235="","",IF(OR(AC235="EXPIRED",AC235="OVERDUE"),"1 - OVERDUE",IF(OR(AC235="MISSING DATE",AC235="CHECK INPUT"),"2 - MISSING / CHECK INPUT",IF(AB235&lt;=30,"3 - DUE ≤ 30 DAYS",IF(AB235&lt;=90,"4 - DUE ≤ 90 DAYS","5 - DUE ≤ 180 DAYS")))))</f>
        <v>5 - DUE ≤ 180 DAYS</v>
      </c>
    </row>
    <row r="236" customFormat="false" ht="24.95" hidden="false" customHeight="true" outlineLevel="0" collapsed="false">
      <c r="A236" s="14"/>
      <c r="B236" s="87"/>
      <c r="C236" s="88"/>
      <c r="D236" s="89"/>
      <c r="E236" s="90"/>
      <c r="F236" s="88"/>
      <c r="G236" s="91"/>
      <c r="H236" s="92"/>
      <c r="I236" s="88"/>
      <c r="J236" s="88"/>
      <c r="X236" s="78" t="n">
        <f aca="false">'Portfolio Register'!A62</f>
        <v>0</v>
      </c>
      <c r="Y236" s="78" t="n">
        <f aca="false">'Portfolio Register'!B62</f>
        <v>0</v>
      </c>
      <c r="Z236" s="78" t="str">
        <f aca="false">"Lift"</f>
        <v>Lift</v>
      </c>
      <c r="AA236" s="85" t="str">
        <f aca="false">IF('Portfolio Register'!R62="","",'Portfolio Register'!R62)</f>
        <v/>
      </c>
      <c r="AB236" s="78" t="str">
        <f aca="false">IF('Portfolio Register'!S62="","",'Portfolio Register'!S62)</f>
        <v/>
      </c>
      <c r="AC236" s="78" t="str">
        <f aca="false">'Portfolio Register'!T62</f>
        <v/>
      </c>
      <c r="AD236" s="78" t="str">
        <f aca="false">IF('Portfolio Register'!V36="","",'Portfolio Register'!V36)</f>
        <v/>
      </c>
      <c r="AE236" s="85" t="str">
        <f aca="false">IF('Portfolio Register'!W36="","",'Portfolio Register'!W36)</f>
        <v/>
      </c>
      <c r="AF236" s="78" t="str">
        <f aca="false">IF('Portfolio Register'!X36="","",'Portfolio Register'!X36)</f>
        <v/>
      </c>
      <c r="AG236" s="78" t="str">
        <f aca="false">IF(X236="","",IF(OR(AC236="EXPIRED",AC236="OVERDUE"),"1 - OVERDUE",IF(OR(AC236="MISSING DATE",AC236="CHECK INPUT"),"2 - MISSING / CHECK INPUT",IF(AB236&lt;=30,"3 - DUE ≤ 30 DAYS",IF(AB236&lt;=90,"4 - DUE ≤ 90 DAYS","5 - DUE ≤ 180 DAYS")))))</f>
        <v>5 - DUE ≤ 180 DAYS</v>
      </c>
    </row>
    <row r="237" customFormat="false" ht="24.95" hidden="false" customHeight="true" outlineLevel="0" collapsed="false">
      <c r="A237" s="14"/>
      <c r="B237" s="87"/>
      <c r="C237" s="88"/>
      <c r="D237" s="89"/>
      <c r="E237" s="90"/>
      <c r="F237" s="88"/>
      <c r="G237" s="91"/>
      <c r="H237" s="92"/>
      <c r="I237" s="88"/>
      <c r="J237" s="88"/>
      <c r="X237" s="78" t="n">
        <f aca="false">'Portfolio Register'!A63</f>
        <v>0</v>
      </c>
      <c r="Y237" s="78" t="n">
        <f aca="false">'Portfolio Register'!B63</f>
        <v>0</v>
      </c>
      <c r="Z237" s="78" t="str">
        <f aca="false">"SMAA"</f>
        <v>SMAA</v>
      </c>
      <c r="AA237" s="85" t="str">
        <f aca="false">IF('Portfolio Register'!F63="","",'Portfolio Register'!F63)</f>
        <v/>
      </c>
      <c r="AB237" s="78" t="str">
        <f aca="false">IF('Portfolio Register'!G63="","",'Portfolio Register'!G63)</f>
        <v/>
      </c>
      <c r="AC237" s="78" t="str">
        <f aca="false">'Portfolio Register'!H63</f>
        <v/>
      </c>
      <c r="AD237" s="78" t="str">
        <f aca="false">IF('Portfolio Register'!V37="","",'Portfolio Register'!V37)</f>
        <v/>
      </c>
      <c r="AE237" s="85" t="str">
        <f aca="false">IF('Portfolio Register'!W37="","",'Portfolio Register'!W37)</f>
        <v/>
      </c>
      <c r="AF237" s="78" t="str">
        <f aca="false">IF('Portfolio Register'!X37="","",'Portfolio Register'!X37)</f>
        <v/>
      </c>
      <c r="AG237" s="78" t="str">
        <f aca="false">IF(X237="","",IF(OR(AC237="EXPIRED",AC237="OVERDUE"),"1 - OVERDUE",IF(OR(AC237="MISSING DATE",AC237="CHECK INPUT"),"2 - MISSING / CHECK INPUT",IF(AB237&lt;=30,"3 - DUE ≤ 30 DAYS",IF(AB237&lt;=90,"4 - DUE ≤ 90 DAYS","5 - DUE ≤ 180 DAYS")))))</f>
        <v>5 - DUE ≤ 180 DAYS</v>
      </c>
    </row>
    <row r="238" customFormat="false" ht="24.95" hidden="false" customHeight="true" outlineLevel="0" collapsed="false">
      <c r="A238" s="14"/>
      <c r="B238" s="87"/>
      <c r="C238" s="88"/>
      <c r="D238" s="89"/>
      <c r="E238" s="90"/>
      <c r="F238" s="88"/>
      <c r="G238" s="91"/>
      <c r="H238" s="92"/>
      <c r="I238" s="88"/>
      <c r="J238" s="88"/>
      <c r="X238" s="78" t="n">
        <f aca="false">'Portfolio Register'!A63</f>
        <v>0</v>
      </c>
      <c r="Y238" s="78" t="n">
        <f aca="false">'Portfolio Register'!B63</f>
        <v>0</v>
      </c>
      <c r="Z238" s="78" t="str">
        <f aca="false">"AFSS"</f>
        <v>AFSS</v>
      </c>
      <c r="AA238" s="85" t="str">
        <f aca="false">IF('Portfolio Register'!J63="","",'Portfolio Register'!J63)</f>
        <v/>
      </c>
      <c r="AB238" s="78" t="str">
        <f aca="false">IF('Portfolio Register'!K63="","",'Portfolio Register'!K63)</f>
        <v/>
      </c>
      <c r="AC238" s="78" t="str">
        <f aca="false">'Portfolio Register'!L63</f>
        <v/>
      </c>
      <c r="AD238" s="78" t="str">
        <f aca="false">IF('Portfolio Register'!V38="","",'Portfolio Register'!V38)</f>
        <v/>
      </c>
      <c r="AE238" s="85" t="str">
        <f aca="false">IF('Portfolio Register'!W38="","",'Portfolio Register'!W38)</f>
        <v/>
      </c>
      <c r="AF238" s="78" t="str">
        <f aca="false">IF('Portfolio Register'!X38="","",'Portfolio Register'!X38)</f>
        <v/>
      </c>
      <c r="AG238" s="78" t="str">
        <f aca="false">IF(X238="","",IF(OR(AC238="EXPIRED",AC238="OVERDUE"),"1 - OVERDUE",IF(OR(AC238="MISSING DATE",AC238="CHECK INPUT"),"2 - MISSING / CHECK INPUT",IF(AB238&lt;=30,"3 - DUE ≤ 30 DAYS",IF(AB238&lt;=90,"4 - DUE ≤ 90 DAYS","5 - DUE ≤ 180 DAYS")))))</f>
        <v>5 - DUE ≤ 180 DAYS</v>
      </c>
    </row>
    <row r="239" customFormat="false" ht="24.95" hidden="false" customHeight="true" outlineLevel="0" collapsed="false">
      <c r="A239" s="14"/>
      <c r="B239" s="87"/>
      <c r="C239" s="88"/>
      <c r="D239" s="89"/>
      <c r="E239" s="90"/>
      <c r="F239" s="88"/>
      <c r="G239" s="91"/>
      <c r="H239" s="92"/>
      <c r="I239" s="88"/>
      <c r="J239" s="88"/>
      <c r="X239" s="78" t="n">
        <f aca="false">'Portfolio Register'!A63</f>
        <v>0</v>
      </c>
      <c r="Y239" s="78" t="n">
        <f aca="false">'Portfolio Register'!B63</f>
        <v>0</v>
      </c>
      <c r="Z239" s="78" t="str">
        <f aca="false">"Insurance"</f>
        <v>Insurance</v>
      </c>
      <c r="AA239" s="85" t="str">
        <f aca="false">IF('Portfolio Register'!N63="","",'Portfolio Register'!N63)</f>
        <v/>
      </c>
      <c r="AB239" s="78" t="str">
        <f aca="false">IF('Portfolio Register'!O63="","",'Portfolio Register'!O63)</f>
        <v/>
      </c>
      <c r="AC239" s="78" t="str">
        <f aca="false">'Portfolio Register'!P63</f>
        <v/>
      </c>
      <c r="AD239" s="78" t="str">
        <f aca="false">IF('Portfolio Register'!V39="","",'Portfolio Register'!V39)</f>
        <v/>
      </c>
      <c r="AE239" s="85" t="str">
        <f aca="false">IF('Portfolio Register'!W39="","",'Portfolio Register'!W39)</f>
        <v/>
      </c>
      <c r="AF239" s="78" t="str">
        <f aca="false">IF('Portfolio Register'!X39="","",'Portfolio Register'!X39)</f>
        <v/>
      </c>
      <c r="AG239" s="78" t="str">
        <f aca="false">IF(X239="","",IF(OR(AC239="EXPIRED",AC239="OVERDUE"),"1 - OVERDUE",IF(OR(AC239="MISSING DATE",AC239="CHECK INPUT"),"2 - MISSING / CHECK INPUT",IF(AB239&lt;=30,"3 - DUE ≤ 30 DAYS",IF(AB239&lt;=90,"4 - DUE ≤ 90 DAYS","5 - DUE ≤ 180 DAYS")))))</f>
        <v>5 - DUE ≤ 180 DAYS</v>
      </c>
    </row>
    <row r="240" customFormat="false" ht="24.95" hidden="false" customHeight="true" outlineLevel="0" collapsed="false">
      <c r="A240" s="14"/>
      <c r="B240" s="87"/>
      <c r="C240" s="88"/>
      <c r="D240" s="89"/>
      <c r="E240" s="90"/>
      <c r="F240" s="88"/>
      <c r="G240" s="91"/>
      <c r="H240" s="92"/>
      <c r="I240" s="88"/>
      <c r="J240" s="88"/>
      <c r="X240" s="78" t="n">
        <f aca="false">'Portfolio Register'!A63</f>
        <v>0</v>
      </c>
      <c r="Y240" s="78" t="n">
        <f aca="false">'Portfolio Register'!B63</f>
        <v>0</v>
      </c>
      <c r="Z240" s="78" t="str">
        <f aca="false">"Lift"</f>
        <v>Lift</v>
      </c>
      <c r="AA240" s="85" t="str">
        <f aca="false">IF('Portfolio Register'!R63="","",'Portfolio Register'!R63)</f>
        <v/>
      </c>
      <c r="AB240" s="78" t="str">
        <f aca="false">IF('Portfolio Register'!S63="","",'Portfolio Register'!S63)</f>
        <v/>
      </c>
      <c r="AC240" s="78" t="str">
        <f aca="false">'Portfolio Register'!T63</f>
        <v/>
      </c>
      <c r="AD240" s="78" t="str">
        <f aca="false">IF('Portfolio Register'!V40="","",'Portfolio Register'!V40)</f>
        <v/>
      </c>
      <c r="AE240" s="85" t="str">
        <f aca="false">IF('Portfolio Register'!W40="","",'Portfolio Register'!W40)</f>
        <v/>
      </c>
      <c r="AF240" s="78" t="str">
        <f aca="false">IF('Portfolio Register'!X40="","",'Portfolio Register'!X40)</f>
        <v/>
      </c>
      <c r="AG240" s="78" t="str">
        <f aca="false">IF(X240="","",IF(OR(AC240="EXPIRED",AC240="OVERDUE"),"1 - OVERDUE",IF(OR(AC240="MISSING DATE",AC240="CHECK INPUT"),"2 - MISSING / CHECK INPUT",IF(AB240&lt;=30,"3 - DUE ≤ 30 DAYS",IF(AB240&lt;=90,"4 - DUE ≤ 90 DAYS","5 - DUE ≤ 180 DAYS")))))</f>
        <v>5 - DUE ≤ 180 DAYS</v>
      </c>
    </row>
    <row r="241" customFormat="false" ht="24.95" hidden="false" customHeight="true" outlineLevel="0" collapsed="false">
      <c r="A241" s="14"/>
      <c r="B241" s="87"/>
      <c r="C241" s="88"/>
      <c r="D241" s="89"/>
      <c r="E241" s="90"/>
      <c r="F241" s="88"/>
      <c r="G241" s="91"/>
      <c r="H241" s="92"/>
      <c r="I241" s="88"/>
      <c r="J241" s="88"/>
      <c r="X241" s="78" t="n">
        <f aca="false">'Portfolio Register'!A64</f>
        <v>0</v>
      </c>
      <c r="Y241" s="78" t="n">
        <f aca="false">'Portfolio Register'!B64</f>
        <v>0</v>
      </c>
      <c r="Z241" s="78" t="str">
        <f aca="false">"SMAA"</f>
        <v>SMAA</v>
      </c>
      <c r="AA241" s="85" t="str">
        <f aca="false">IF('Portfolio Register'!F64="","",'Portfolio Register'!F64)</f>
        <v/>
      </c>
      <c r="AB241" s="78" t="str">
        <f aca="false">IF('Portfolio Register'!G64="","",'Portfolio Register'!G64)</f>
        <v/>
      </c>
      <c r="AC241" s="78" t="str">
        <f aca="false">'Portfolio Register'!H64</f>
        <v/>
      </c>
      <c r="AD241" s="78" t="str">
        <f aca="false">IF('Portfolio Register'!V41="","",'Portfolio Register'!V41)</f>
        <v/>
      </c>
      <c r="AE241" s="85" t="str">
        <f aca="false">IF('Portfolio Register'!W41="","",'Portfolio Register'!W41)</f>
        <v/>
      </c>
      <c r="AF241" s="78" t="str">
        <f aca="false">IF('Portfolio Register'!X41="","",'Portfolio Register'!X41)</f>
        <v/>
      </c>
      <c r="AG241" s="78" t="str">
        <f aca="false">IF(X241="","",IF(OR(AC241="EXPIRED",AC241="OVERDUE"),"1 - OVERDUE",IF(OR(AC241="MISSING DATE",AC241="CHECK INPUT"),"2 - MISSING / CHECK INPUT",IF(AB241&lt;=30,"3 - DUE ≤ 30 DAYS",IF(AB241&lt;=90,"4 - DUE ≤ 90 DAYS","5 - DUE ≤ 180 DAYS")))))</f>
        <v>5 - DUE ≤ 180 DAYS</v>
      </c>
    </row>
    <row r="242" customFormat="false" ht="24.95" hidden="false" customHeight="true" outlineLevel="0" collapsed="false">
      <c r="A242" s="14"/>
      <c r="B242" s="87"/>
      <c r="C242" s="88"/>
      <c r="D242" s="89"/>
      <c r="E242" s="90"/>
      <c r="F242" s="88"/>
      <c r="G242" s="91"/>
      <c r="H242" s="92"/>
      <c r="I242" s="88"/>
      <c r="J242" s="88"/>
      <c r="X242" s="78" t="n">
        <f aca="false">'Portfolio Register'!A64</f>
        <v>0</v>
      </c>
      <c r="Y242" s="78" t="n">
        <f aca="false">'Portfolio Register'!B64</f>
        <v>0</v>
      </c>
      <c r="Z242" s="78" t="str">
        <f aca="false">"AFSS"</f>
        <v>AFSS</v>
      </c>
      <c r="AA242" s="85" t="str">
        <f aca="false">IF('Portfolio Register'!J64="","",'Portfolio Register'!J64)</f>
        <v/>
      </c>
      <c r="AB242" s="78" t="str">
        <f aca="false">IF('Portfolio Register'!K64="","",'Portfolio Register'!K64)</f>
        <v/>
      </c>
      <c r="AC242" s="78" t="str">
        <f aca="false">'Portfolio Register'!L64</f>
        <v/>
      </c>
      <c r="AD242" s="78" t="str">
        <f aca="false">IF('Portfolio Register'!V42="","",'Portfolio Register'!V42)</f>
        <v/>
      </c>
      <c r="AE242" s="85" t="str">
        <f aca="false">IF('Portfolio Register'!W42="","",'Portfolio Register'!W42)</f>
        <v/>
      </c>
      <c r="AF242" s="78" t="str">
        <f aca="false">IF('Portfolio Register'!X42="","",'Portfolio Register'!X42)</f>
        <v/>
      </c>
      <c r="AG242" s="78" t="str">
        <f aca="false">IF(X242="","",IF(OR(AC242="EXPIRED",AC242="OVERDUE"),"1 - OVERDUE",IF(OR(AC242="MISSING DATE",AC242="CHECK INPUT"),"2 - MISSING / CHECK INPUT",IF(AB242&lt;=30,"3 - DUE ≤ 30 DAYS",IF(AB242&lt;=90,"4 - DUE ≤ 90 DAYS","5 - DUE ≤ 180 DAYS")))))</f>
        <v>5 - DUE ≤ 180 DAYS</v>
      </c>
    </row>
    <row r="243" customFormat="false" ht="24.95" hidden="false" customHeight="true" outlineLevel="0" collapsed="false">
      <c r="A243" s="14"/>
      <c r="B243" s="87"/>
      <c r="C243" s="88"/>
      <c r="D243" s="89"/>
      <c r="E243" s="90"/>
      <c r="F243" s="88"/>
      <c r="G243" s="91"/>
      <c r="H243" s="92"/>
      <c r="I243" s="88"/>
      <c r="J243" s="88"/>
      <c r="X243" s="78" t="n">
        <f aca="false">'Portfolio Register'!A64</f>
        <v>0</v>
      </c>
      <c r="Y243" s="78" t="n">
        <f aca="false">'Portfolio Register'!B64</f>
        <v>0</v>
      </c>
      <c r="Z243" s="78" t="str">
        <f aca="false">"Insurance"</f>
        <v>Insurance</v>
      </c>
      <c r="AA243" s="85" t="str">
        <f aca="false">IF('Portfolio Register'!N64="","",'Portfolio Register'!N64)</f>
        <v/>
      </c>
      <c r="AB243" s="78" t="str">
        <f aca="false">IF('Portfolio Register'!O64="","",'Portfolio Register'!O64)</f>
        <v/>
      </c>
      <c r="AC243" s="78" t="str">
        <f aca="false">'Portfolio Register'!P64</f>
        <v/>
      </c>
      <c r="AD243" s="78" t="str">
        <f aca="false">IF('Portfolio Register'!V43="","",'Portfolio Register'!V43)</f>
        <v/>
      </c>
      <c r="AE243" s="85" t="str">
        <f aca="false">IF('Portfolio Register'!W43="","",'Portfolio Register'!W43)</f>
        <v/>
      </c>
      <c r="AF243" s="78" t="str">
        <f aca="false">IF('Portfolio Register'!X43="","",'Portfolio Register'!X43)</f>
        <v/>
      </c>
      <c r="AG243" s="78" t="str">
        <f aca="false">IF(X243="","",IF(OR(AC243="EXPIRED",AC243="OVERDUE"),"1 - OVERDUE",IF(OR(AC243="MISSING DATE",AC243="CHECK INPUT"),"2 - MISSING / CHECK INPUT",IF(AB243&lt;=30,"3 - DUE ≤ 30 DAYS",IF(AB243&lt;=90,"4 - DUE ≤ 90 DAYS","5 - DUE ≤ 180 DAYS")))))</f>
        <v>5 - DUE ≤ 180 DAYS</v>
      </c>
    </row>
    <row r="244" customFormat="false" ht="24.95" hidden="false" customHeight="true" outlineLevel="0" collapsed="false">
      <c r="A244" s="14"/>
      <c r="B244" s="87"/>
      <c r="C244" s="88"/>
      <c r="D244" s="89"/>
      <c r="E244" s="90"/>
      <c r="F244" s="88"/>
      <c r="G244" s="91"/>
      <c r="H244" s="92"/>
      <c r="I244" s="88"/>
      <c r="J244" s="88"/>
      <c r="X244" s="78" t="n">
        <f aca="false">'Portfolio Register'!A64</f>
        <v>0</v>
      </c>
      <c r="Y244" s="78" t="n">
        <f aca="false">'Portfolio Register'!B64</f>
        <v>0</v>
      </c>
      <c r="Z244" s="78" t="str">
        <f aca="false">"Lift"</f>
        <v>Lift</v>
      </c>
      <c r="AA244" s="85" t="str">
        <f aca="false">IF('Portfolio Register'!R64="","",'Portfolio Register'!R64)</f>
        <v/>
      </c>
      <c r="AB244" s="78" t="str">
        <f aca="false">IF('Portfolio Register'!S64="","",'Portfolio Register'!S64)</f>
        <v/>
      </c>
      <c r="AC244" s="78" t="str">
        <f aca="false">'Portfolio Register'!T64</f>
        <v/>
      </c>
      <c r="AD244" s="78" t="str">
        <f aca="false">IF('Portfolio Register'!V44="","",'Portfolio Register'!V44)</f>
        <v/>
      </c>
      <c r="AE244" s="85" t="str">
        <f aca="false">IF('Portfolio Register'!W44="","",'Portfolio Register'!W44)</f>
        <v/>
      </c>
      <c r="AF244" s="78" t="str">
        <f aca="false">IF('Portfolio Register'!X44="","",'Portfolio Register'!X44)</f>
        <v/>
      </c>
      <c r="AG244" s="78" t="str">
        <f aca="false">IF(X244="","",IF(OR(AC244="EXPIRED",AC244="OVERDUE"),"1 - OVERDUE",IF(OR(AC244="MISSING DATE",AC244="CHECK INPUT"),"2 - MISSING / CHECK INPUT",IF(AB244&lt;=30,"3 - DUE ≤ 30 DAYS",IF(AB244&lt;=90,"4 - DUE ≤ 90 DAYS","5 - DUE ≤ 180 DAYS")))))</f>
        <v>5 - DUE ≤ 180 DAYS</v>
      </c>
    </row>
    <row r="245" customFormat="false" ht="24.95" hidden="false" customHeight="true" outlineLevel="0" collapsed="false">
      <c r="A245" s="14"/>
      <c r="B245" s="87"/>
      <c r="C245" s="88"/>
      <c r="D245" s="89"/>
      <c r="E245" s="90"/>
      <c r="F245" s="88"/>
      <c r="G245" s="91"/>
      <c r="H245" s="92"/>
      <c r="I245" s="88"/>
      <c r="J245" s="88"/>
      <c r="X245" s="78" t="n">
        <f aca="false">'Portfolio Register'!A65</f>
        <v>0</v>
      </c>
      <c r="Y245" s="78" t="n">
        <f aca="false">'Portfolio Register'!B65</f>
        <v>0</v>
      </c>
      <c r="Z245" s="78" t="str">
        <f aca="false">"SMAA"</f>
        <v>SMAA</v>
      </c>
      <c r="AA245" s="85" t="str">
        <f aca="false">IF('Portfolio Register'!F65="","",'Portfolio Register'!F65)</f>
        <v/>
      </c>
      <c r="AB245" s="78" t="str">
        <f aca="false">IF('Portfolio Register'!G65="","",'Portfolio Register'!G65)</f>
        <v/>
      </c>
      <c r="AC245" s="78" t="str">
        <f aca="false">'Portfolio Register'!H65</f>
        <v/>
      </c>
      <c r="AD245" s="78" t="str">
        <f aca="false">IF('Portfolio Register'!V45="","",'Portfolio Register'!V45)</f>
        <v/>
      </c>
      <c r="AE245" s="85" t="str">
        <f aca="false">IF('Portfolio Register'!W45="","",'Portfolio Register'!W45)</f>
        <v/>
      </c>
      <c r="AF245" s="78" t="str">
        <f aca="false">IF('Portfolio Register'!X45="","",'Portfolio Register'!X45)</f>
        <v/>
      </c>
      <c r="AG245" s="78" t="str">
        <f aca="false">IF(X245="","",IF(OR(AC245="EXPIRED",AC245="OVERDUE"),"1 - OVERDUE",IF(OR(AC245="MISSING DATE",AC245="CHECK INPUT"),"2 - MISSING / CHECK INPUT",IF(AB245&lt;=30,"3 - DUE ≤ 30 DAYS",IF(AB245&lt;=90,"4 - DUE ≤ 90 DAYS","5 - DUE ≤ 180 DAYS")))))</f>
        <v>5 - DUE ≤ 180 DAYS</v>
      </c>
    </row>
    <row r="246" customFormat="false" ht="24.95" hidden="false" customHeight="true" outlineLevel="0" collapsed="false">
      <c r="A246" s="14"/>
      <c r="B246" s="87"/>
      <c r="C246" s="88"/>
      <c r="D246" s="89"/>
      <c r="E246" s="90"/>
      <c r="F246" s="88"/>
      <c r="G246" s="91"/>
      <c r="H246" s="92"/>
      <c r="I246" s="88"/>
      <c r="J246" s="88"/>
      <c r="X246" s="78" t="n">
        <f aca="false">'Portfolio Register'!A65</f>
        <v>0</v>
      </c>
      <c r="Y246" s="78" t="n">
        <f aca="false">'Portfolio Register'!B65</f>
        <v>0</v>
      </c>
      <c r="Z246" s="78" t="str">
        <f aca="false">"AFSS"</f>
        <v>AFSS</v>
      </c>
      <c r="AA246" s="85" t="str">
        <f aca="false">IF('Portfolio Register'!J65="","",'Portfolio Register'!J65)</f>
        <v/>
      </c>
      <c r="AB246" s="78" t="str">
        <f aca="false">IF('Portfolio Register'!K65="","",'Portfolio Register'!K65)</f>
        <v/>
      </c>
      <c r="AC246" s="78" t="str">
        <f aca="false">'Portfolio Register'!L65</f>
        <v/>
      </c>
      <c r="AD246" s="78" t="str">
        <f aca="false">IF('Portfolio Register'!V46="","",'Portfolio Register'!V46)</f>
        <v/>
      </c>
      <c r="AE246" s="85" t="str">
        <f aca="false">IF('Portfolio Register'!W46="","",'Portfolio Register'!W46)</f>
        <v/>
      </c>
      <c r="AF246" s="78" t="str">
        <f aca="false">IF('Portfolio Register'!X46="","",'Portfolio Register'!X46)</f>
        <v/>
      </c>
      <c r="AG246" s="78" t="str">
        <f aca="false">IF(X246="","",IF(OR(AC246="EXPIRED",AC246="OVERDUE"),"1 - OVERDUE",IF(OR(AC246="MISSING DATE",AC246="CHECK INPUT"),"2 - MISSING / CHECK INPUT",IF(AB246&lt;=30,"3 - DUE ≤ 30 DAYS",IF(AB246&lt;=90,"4 - DUE ≤ 90 DAYS","5 - DUE ≤ 180 DAYS")))))</f>
        <v>5 - DUE ≤ 180 DAYS</v>
      </c>
    </row>
    <row r="247" customFormat="false" ht="24.95" hidden="false" customHeight="true" outlineLevel="0" collapsed="false">
      <c r="A247" s="14"/>
      <c r="B247" s="87"/>
      <c r="C247" s="88"/>
      <c r="D247" s="89"/>
      <c r="E247" s="90"/>
      <c r="F247" s="88"/>
      <c r="G247" s="91"/>
      <c r="H247" s="92"/>
      <c r="I247" s="88"/>
      <c r="J247" s="88"/>
      <c r="X247" s="78" t="n">
        <f aca="false">'Portfolio Register'!A65</f>
        <v>0</v>
      </c>
      <c r="Y247" s="78" t="n">
        <f aca="false">'Portfolio Register'!B65</f>
        <v>0</v>
      </c>
      <c r="Z247" s="78" t="str">
        <f aca="false">"Insurance"</f>
        <v>Insurance</v>
      </c>
      <c r="AA247" s="85" t="str">
        <f aca="false">IF('Portfolio Register'!N65="","",'Portfolio Register'!N65)</f>
        <v/>
      </c>
      <c r="AB247" s="78" t="str">
        <f aca="false">IF('Portfolio Register'!O65="","",'Portfolio Register'!O65)</f>
        <v/>
      </c>
      <c r="AC247" s="78" t="str">
        <f aca="false">'Portfolio Register'!P65</f>
        <v/>
      </c>
      <c r="AD247" s="78" t="str">
        <f aca="false">IF('Portfolio Register'!V47="","",'Portfolio Register'!V47)</f>
        <v/>
      </c>
      <c r="AE247" s="85" t="str">
        <f aca="false">IF('Portfolio Register'!W47="","",'Portfolio Register'!W47)</f>
        <v/>
      </c>
      <c r="AF247" s="78" t="str">
        <f aca="false">IF('Portfolio Register'!X47="","",'Portfolio Register'!X47)</f>
        <v/>
      </c>
      <c r="AG247" s="78" t="str">
        <f aca="false">IF(X247="","",IF(OR(AC247="EXPIRED",AC247="OVERDUE"),"1 - OVERDUE",IF(OR(AC247="MISSING DATE",AC247="CHECK INPUT"),"2 - MISSING / CHECK INPUT",IF(AB247&lt;=30,"3 - DUE ≤ 30 DAYS",IF(AB247&lt;=90,"4 - DUE ≤ 90 DAYS","5 - DUE ≤ 180 DAYS")))))</f>
        <v>5 - DUE ≤ 180 DAYS</v>
      </c>
    </row>
    <row r="248" customFormat="false" ht="24.95" hidden="false" customHeight="true" outlineLevel="0" collapsed="false">
      <c r="A248" s="14"/>
      <c r="B248" s="87"/>
      <c r="C248" s="88"/>
      <c r="D248" s="89"/>
      <c r="E248" s="90"/>
      <c r="F248" s="88"/>
      <c r="G248" s="91"/>
      <c r="H248" s="92"/>
      <c r="I248" s="88"/>
      <c r="J248" s="88"/>
      <c r="X248" s="78" t="n">
        <f aca="false">'Portfolio Register'!A65</f>
        <v>0</v>
      </c>
      <c r="Y248" s="78" t="n">
        <f aca="false">'Portfolio Register'!B65</f>
        <v>0</v>
      </c>
      <c r="Z248" s="78" t="str">
        <f aca="false">"Lift"</f>
        <v>Lift</v>
      </c>
      <c r="AA248" s="85" t="str">
        <f aca="false">IF('Portfolio Register'!R65="","",'Portfolio Register'!R65)</f>
        <v/>
      </c>
      <c r="AB248" s="78" t="str">
        <f aca="false">IF('Portfolio Register'!S65="","",'Portfolio Register'!S65)</f>
        <v/>
      </c>
      <c r="AC248" s="78" t="str">
        <f aca="false">'Portfolio Register'!T65</f>
        <v/>
      </c>
      <c r="AD248" s="78" t="str">
        <f aca="false">IF('Portfolio Register'!V48="","",'Portfolio Register'!V48)</f>
        <v/>
      </c>
      <c r="AE248" s="85" t="str">
        <f aca="false">IF('Portfolio Register'!W48="","",'Portfolio Register'!W48)</f>
        <v/>
      </c>
      <c r="AF248" s="78" t="str">
        <f aca="false">IF('Portfolio Register'!X48="","",'Portfolio Register'!X48)</f>
        <v/>
      </c>
      <c r="AG248" s="78" t="str">
        <f aca="false">IF(X248="","",IF(OR(AC248="EXPIRED",AC248="OVERDUE"),"1 - OVERDUE",IF(OR(AC248="MISSING DATE",AC248="CHECK INPUT"),"2 - MISSING / CHECK INPUT",IF(AB248&lt;=30,"3 - DUE ≤ 30 DAYS",IF(AB248&lt;=90,"4 - DUE ≤ 90 DAYS","5 - DUE ≤ 180 DAYS")))))</f>
        <v>5 - DUE ≤ 180 DAYS</v>
      </c>
    </row>
    <row r="249" customFormat="false" ht="24.95" hidden="false" customHeight="true" outlineLevel="0" collapsed="false">
      <c r="A249" s="14"/>
      <c r="B249" s="87"/>
      <c r="C249" s="88"/>
      <c r="D249" s="89"/>
      <c r="E249" s="90"/>
      <c r="F249" s="88"/>
      <c r="G249" s="91"/>
      <c r="H249" s="92"/>
      <c r="I249" s="88"/>
      <c r="J249" s="88"/>
      <c r="X249" s="78" t="n">
        <f aca="false">'Portfolio Register'!A66</f>
        <v>0</v>
      </c>
      <c r="Y249" s="78" t="n">
        <f aca="false">'Portfolio Register'!B66</f>
        <v>0</v>
      </c>
      <c r="Z249" s="78" t="str">
        <f aca="false">"SMAA"</f>
        <v>SMAA</v>
      </c>
      <c r="AA249" s="85" t="str">
        <f aca="false">IF('Portfolio Register'!F66="","",'Portfolio Register'!F66)</f>
        <v/>
      </c>
      <c r="AB249" s="78" t="str">
        <f aca="false">IF('Portfolio Register'!G66="","",'Portfolio Register'!G66)</f>
        <v/>
      </c>
      <c r="AC249" s="78" t="str">
        <f aca="false">'Portfolio Register'!H66</f>
        <v/>
      </c>
      <c r="AD249" s="78" t="str">
        <f aca="false">IF('Portfolio Register'!V49="","",'Portfolio Register'!V49)</f>
        <v/>
      </c>
      <c r="AE249" s="85" t="str">
        <f aca="false">IF('Portfolio Register'!W49="","",'Portfolio Register'!W49)</f>
        <v/>
      </c>
      <c r="AF249" s="78" t="str">
        <f aca="false">IF('Portfolio Register'!X49="","",'Portfolio Register'!X49)</f>
        <v/>
      </c>
      <c r="AG249" s="78" t="str">
        <f aca="false">IF(X249="","",IF(OR(AC249="EXPIRED",AC249="OVERDUE"),"1 - OVERDUE",IF(OR(AC249="MISSING DATE",AC249="CHECK INPUT"),"2 - MISSING / CHECK INPUT",IF(AB249&lt;=30,"3 - DUE ≤ 30 DAYS",IF(AB249&lt;=90,"4 - DUE ≤ 90 DAYS","5 - DUE ≤ 180 DAYS")))))</f>
        <v>5 - DUE ≤ 180 DAYS</v>
      </c>
    </row>
    <row r="250" customFormat="false" ht="24.95" hidden="false" customHeight="true" outlineLevel="0" collapsed="false">
      <c r="A250" s="14"/>
      <c r="B250" s="87"/>
      <c r="C250" s="88"/>
      <c r="D250" s="89"/>
      <c r="E250" s="90"/>
      <c r="F250" s="88"/>
      <c r="G250" s="91"/>
      <c r="H250" s="92"/>
      <c r="I250" s="88"/>
      <c r="J250" s="88"/>
      <c r="X250" s="78" t="n">
        <f aca="false">'Portfolio Register'!A66</f>
        <v>0</v>
      </c>
      <c r="Y250" s="78" t="n">
        <f aca="false">'Portfolio Register'!B66</f>
        <v>0</v>
      </c>
      <c r="Z250" s="78" t="str">
        <f aca="false">"AFSS"</f>
        <v>AFSS</v>
      </c>
      <c r="AA250" s="85" t="str">
        <f aca="false">IF('Portfolio Register'!J66="","",'Portfolio Register'!J66)</f>
        <v/>
      </c>
      <c r="AB250" s="78" t="str">
        <f aca="false">IF('Portfolio Register'!K66="","",'Portfolio Register'!K66)</f>
        <v/>
      </c>
      <c r="AC250" s="78" t="str">
        <f aca="false">'Portfolio Register'!L66</f>
        <v/>
      </c>
      <c r="AD250" s="78" t="str">
        <f aca="false">IF('Portfolio Register'!V50="","",'Portfolio Register'!V50)</f>
        <v/>
      </c>
      <c r="AE250" s="85" t="str">
        <f aca="false">IF('Portfolio Register'!W50="","",'Portfolio Register'!W50)</f>
        <v/>
      </c>
      <c r="AF250" s="78" t="str">
        <f aca="false">IF('Portfolio Register'!X50="","",'Portfolio Register'!X50)</f>
        <v/>
      </c>
      <c r="AG250" s="78" t="str">
        <f aca="false">IF(X250="","",IF(OR(AC250="EXPIRED",AC250="OVERDUE"),"1 - OVERDUE",IF(OR(AC250="MISSING DATE",AC250="CHECK INPUT"),"2 - MISSING / CHECK INPUT",IF(AB250&lt;=30,"3 - DUE ≤ 30 DAYS",IF(AB250&lt;=90,"4 - DUE ≤ 90 DAYS","5 - DUE ≤ 180 DAYS")))))</f>
        <v>5 - DUE ≤ 180 DAYS</v>
      </c>
    </row>
    <row r="251" customFormat="false" ht="24.95" hidden="false" customHeight="true" outlineLevel="0" collapsed="false">
      <c r="A251" s="14"/>
      <c r="B251" s="87"/>
      <c r="C251" s="88"/>
      <c r="D251" s="89"/>
      <c r="E251" s="90"/>
      <c r="F251" s="88"/>
      <c r="G251" s="91"/>
      <c r="H251" s="92"/>
      <c r="I251" s="88"/>
      <c r="J251" s="88"/>
      <c r="X251" s="78" t="n">
        <f aca="false">'Portfolio Register'!A66</f>
        <v>0</v>
      </c>
      <c r="Y251" s="78" t="n">
        <f aca="false">'Portfolio Register'!B66</f>
        <v>0</v>
      </c>
      <c r="Z251" s="78" t="str">
        <f aca="false">"Insurance"</f>
        <v>Insurance</v>
      </c>
      <c r="AA251" s="85" t="str">
        <f aca="false">IF('Portfolio Register'!N66="","",'Portfolio Register'!N66)</f>
        <v/>
      </c>
      <c r="AB251" s="78" t="str">
        <f aca="false">IF('Portfolio Register'!O66="","",'Portfolio Register'!O66)</f>
        <v/>
      </c>
      <c r="AC251" s="78" t="str">
        <f aca="false">'Portfolio Register'!P66</f>
        <v/>
      </c>
      <c r="AD251" s="78" t="str">
        <f aca="false">IF('Portfolio Register'!V51="","",'Portfolio Register'!V51)</f>
        <v/>
      </c>
      <c r="AE251" s="85" t="str">
        <f aca="false">IF('Portfolio Register'!W51="","",'Portfolio Register'!W51)</f>
        <v/>
      </c>
      <c r="AF251" s="78" t="str">
        <f aca="false">IF('Portfolio Register'!X51="","",'Portfolio Register'!X51)</f>
        <v/>
      </c>
      <c r="AG251" s="78" t="str">
        <f aca="false">IF(X251="","",IF(OR(AC251="EXPIRED",AC251="OVERDUE"),"1 - OVERDUE",IF(OR(AC251="MISSING DATE",AC251="CHECK INPUT"),"2 - MISSING / CHECK INPUT",IF(AB251&lt;=30,"3 - DUE ≤ 30 DAYS",IF(AB251&lt;=90,"4 - DUE ≤ 90 DAYS","5 - DUE ≤ 180 DAYS")))))</f>
        <v>5 - DUE ≤ 180 DAYS</v>
      </c>
    </row>
    <row r="252" customFormat="false" ht="24.95" hidden="false" customHeight="true" outlineLevel="0" collapsed="false">
      <c r="A252" s="14"/>
      <c r="B252" s="87"/>
      <c r="C252" s="88"/>
      <c r="D252" s="89"/>
      <c r="E252" s="90"/>
      <c r="F252" s="88"/>
      <c r="G252" s="91"/>
      <c r="H252" s="92"/>
      <c r="I252" s="88"/>
      <c r="J252" s="88"/>
      <c r="X252" s="78" t="n">
        <f aca="false">'Portfolio Register'!A66</f>
        <v>0</v>
      </c>
      <c r="Y252" s="78" t="n">
        <f aca="false">'Portfolio Register'!B66</f>
        <v>0</v>
      </c>
      <c r="Z252" s="78" t="str">
        <f aca="false">"Lift"</f>
        <v>Lift</v>
      </c>
      <c r="AA252" s="85" t="str">
        <f aca="false">IF('Portfolio Register'!R66="","",'Portfolio Register'!R66)</f>
        <v/>
      </c>
      <c r="AB252" s="78" t="str">
        <f aca="false">IF('Portfolio Register'!S66="","",'Portfolio Register'!S66)</f>
        <v/>
      </c>
      <c r="AC252" s="78" t="str">
        <f aca="false">'Portfolio Register'!T66</f>
        <v/>
      </c>
      <c r="AD252" s="78" t="str">
        <f aca="false">IF('Portfolio Register'!V52="","",'Portfolio Register'!V52)</f>
        <v/>
      </c>
      <c r="AE252" s="85" t="str">
        <f aca="false">IF('Portfolio Register'!W52="","",'Portfolio Register'!W52)</f>
        <v/>
      </c>
      <c r="AF252" s="78" t="str">
        <f aca="false">IF('Portfolio Register'!X52="","",'Portfolio Register'!X52)</f>
        <v/>
      </c>
      <c r="AG252" s="78" t="str">
        <f aca="false">IF(X252="","",IF(OR(AC252="EXPIRED",AC252="OVERDUE"),"1 - OVERDUE",IF(OR(AC252="MISSING DATE",AC252="CHECK INPUT"),"2 - MISSING / CHECK INPUT",IF(AB252&lt;=30,"3 - DUE ≤ 30 DAYS",IF(AB252&lt;=90,"4 - DUE ≤ 90 DAYS","5 - DUE ≤ 180 DAYS")))))</f>
        <v>5 - DUE ≤ 180 DAYS</v>
      </c>
    </row>
    <row r="253" customFormat="false" ht="24.95" hidden="false" customHeight="true" outlineLevel="0" collapsed="false">
      <c r="A253" s="14"/>
      <c r="B253" s="87"/>
      <c r="C253" s="88"/>
      <c r="D253" s="89"/>
      <c r="E253" s="90"/>
      <c r="F253" s="88"/>
      <c r="G253" s="91"/>
      <c r="H253" s="92"/>
      <c r="I253" s="88"/>
      <c r="J253" s="88"/>
      <c r="X253" s="78" t="n">
        <f aca="false">'Portfolio Register'!A67</f>
        <v>0</v>
      </c>
      <c r="Y253" s="78" t="n">
        <f aca="false">'Portfolio Register'!B67</f>
        <v>0</v>
      </c>
      <c r="Z253" s="78" t="str">
        <f aca="false">"SMAA"</f>
        <v>SMAA</v>
      </c>
      <c r="AA253" s="85" t="str">
        <f aca="false">IF('Portfolio Register'!F67="","",'Portfolio Register'!F67)</f>
        <v/>
      </c>
      <c r="AB253" s="78" t="str">
        <f aca="false">IF('Portfolio Register'!G67="","",'Portfolio Register'!G67)</f>
        <v/>
      </c>
      <c r="AC253" s="78" t="str">
        <f aca="false">'Portfolio Register'!H67</f>
        <v/>
      </c>
      <c r="AD253" s="78" t="str">
        <f aca="false">IF('Portfolio Register'!V53="","",'Portfolio Register'!V53)</f>
        <v/>
      </c>
      <c r="AE253" s="85" t="str">
        <f aca="false">IF('Portfolio Register'!W53="","",'Portfolio Register'!W53)</f>
        <v/>
      </c>
      <c r="AF253" s="78" t="str">
        <f aca="false">IF('Portfolio Register'!X53="","",'Portfolio Register'!X53)</f>
        <v/>
      </c>
      <c r="AG253" s="78" t="str">
        <f aca="false">IF(X253="","",IF(OR(AC253="EXPIRED",AC253="OVERDUE"),"1 - OVERDUE",IF(OR(AC253="MISSING DATE",AC253="CHECK INPUT"),"2 - MISSING / CHECK INPUT",IF(AB253&lt;=30,"3 - DUE ≤ 30 DAYS",IF(AB253&lt;=90,"4 - DUE ≤ 90 DAYS","5 - DUE ≤ 180 DAYS")))))</f>
        <v>5 - DUE ≤ 180 DAYS</v>
      </c>
    </row>
    <row r="254" customFormat="false" ht="24.95" hidden="false" customHeight="true" outlineLevel="0" collapsed="false">
      <c r="A254" s="14"/>
      <c r="B254" s="87"/>
      <c r="C254" s="88"/>
      <c r="D254" s="89"/>
      <c r="E254" s="90"/>
      <c r="F254" s="88"/>
      <c r="G254" s="91"/>
      <c r="H254" s="92"/>
      <c r="I254" s="88"/>
      <c r="J254" s="88"/>
      <c r="X254" s="78" t="n">
        <f aca="false">'Portfolio Register'!A67</f>
        <v>0</v>
      </c>
      <c r="Y254" s="78" t="n">
        <f aca="false">'Portfolio Register'!B67</f>
        <v>0</v>
      </c>
      <c r="Z254" s="78" t="str">
        <f aca="false">"AFSS"</f>
        <v>AFSS</v>
      </c>
      <c r="AA254" s="85" t="str">
        <f aca="false">IF('Portfolio Register'!J67="","",'Portfolio Register'!J67)</f>
        <v/>
      </c>
      <c r="AB254" s="78" t="str">
        <f aca="false">IF('Portfolio Register'!K67="","",'Portfolio Register'!K67)</f>
        <v/>
      </c>
      <c r="AC254" s="78" t="str">
        <f aca="false">'Portfolio Register'!L67</f>
        <v/>
      </c>
      <c r="AD254" s="78" t="str">
        <f aca="false">IF('Portfolio Register'!V54="","",'Portfolio Register'!V54)</f>
        <v/>
      </c>
      <c r="AE254" s="85" t="str">
        <f aca="false">IF('Portfolio Register'!W54="","",'Portfolio Register'!W54)</f>
        <v/>
      </c>
      <c r="AF254" s="78" t="str">
        <f aca="false">IF('Portfolio Register'!X54="","",'Portfolio Register'!X54)</f>
        <v/>
      </c>
      <c r="AG254" s="78" t="str">
        <f aca="false">IF(X254="","",IF(OR(AC254="EXPIRED",AC254="OVERDUE"),"1 - OVERDUE",IF(OR(AC254="MISSING DATE",AC254="CHECK INPUT"),"2 - MISSING / CHECK INPUT",IF(AB254&lt;=30,"3 - DUE ≤ 30 DAYS",IF(AB254&lt;=90,"4 - DUE ≤ 90 DAYS","5 - DUE ≤ 180 DAYS")))))</f>
        <v>5 - DUE ≤ 180 DAYS</v>
      </c>
    </row>
    <row r="255" customFormat="false" ht="24.95" hidden="false" customHeight="true" outlineLevel="0" collapsed="false">
      <c r="A255" s="14"/>
      <c r="B255" s="87"/>
      <c r="C255" s="88"/>
      <c r="D255" s="89"/>
      <c r="E255" s="90"/>
      <c r="F255" s="88"/>
      <c r="G255" s="91"/>
      <c r="H255" s="92"/>
      <c r="I255" s="88"/>
      <c r="J255" s="88"/>
      <c r="X255" s="78" t="n">
        <f aca="false">'Portfolio Register'!A67</f>
        <v>0</v>
      </c>
      <c r="Y255" s="78" t="n">
        <f aca="false">'Portfolio Register'!B67</f>
        <v>0</v>
      </c>
      <c r="Z255" s="78" t="str">
        <f aca="false">"Insurance"</f>
        <v>Insurance</v>
      </c>
      <c r="AA255" s="85" t="str">
        <f aca="false">IF('Portfolio Register'!N67="","",'Portfolio Register'!N67)</f>
        <v/>
      </c>
      <c r="AB255" s="78" t="str">
        <f aca="false">IF('Portfolio Register'!O67="","",'Portfolio Register'!O67)</f>
        <v/>
      </c>
      <c r="AC255" s="78" t="str">
        <f aca="false">'Portfolio Register'!P67</f>
        <v/>
      </c>
      <c r="AD255" s="78" t="str">
        <f aca="false">IF('Portfolio Register'!V55="","",'Portfolio Register'!V55)</f>
        <v/>
      </c>
      <c r="AE255" s="85" t="str">
        <f aca="false">IF('Portfolio Register'!W55="","",'Portfolio Register'!W55)</f>
        <v/>
      </c>
      <c r="AF255" s="78" t="str">
        <f aca="false">IF('Portfolio Register'!X55="","",'Portfolio Register'!X55)</f>
        <v/>
      </c>
      <c r="AG255" s="78" t="str">
        <f aca="false">IF(X255="","",IF(OR(AC255="EXPIRED",AC255="OVERDUE"),"1 - OVERDUE",IF(OR(AC255="MISSING DATE",AC255="CHECK INPUT"),"2 - MISSING / CHECK INPUT",IF(AB255&lt;=30,"3 - DUE ≤ 30 DAYS",IF(AB255&lt;=90,"4 - DUE ≤ 90 DAYS","5 - DUE ≤ 180 DAYS")))))</f>
        <v>5 - DUE ≤ 180 DAYS</v>
      </c>
    </row>
    <row r="256" customFormat="false" ht="24.95" hidden="false" customHeight="true" outlineLevel="0" collapsed="false">
      <c r="A256" s="14"/>
      <c r="B256" s="87"/>
      <c r="C256" s="88"/>
      <c r="D256" s="89"/>
      <c r="E256" s="90"/>
      <c r="F256" s="88"/>
      <c r="G256" s="91"/>
      <c r="H256" s="92"/>
      <c r="I256" s="88"/>
      <c r="J256" s="88"/>
      <c r="X256" s="78" t="n">
        <f aca="false">'Portfolio Register'!A67</f>
        <v>0</v>
      </c>
      <c r="Y256" s="78" t="n">
        <f aca="false">'Portfolio Register'!B67</f>
        <v>0</v>
      </c>
      <c r="Z256" s="78" t="str">
        <f aca="false">"Lift"</f>
        <v>Lift</v>
      </c>
      <c r="AA256" s="85" t="str">
        <f aca="false">IF('Portfolio Register'!R67="","",'Portfolio Register'!R67)</f>
        <v/>
      </c>
      <c r="AB256" s="78" t="str">
        <f aca="false">IF('Portfolio Register'!S67="","",'Portfolio Register'!S67)</f>
        <v/>
      </c>
      <c r="AC256" s="78" t="str">
        <f aca="false">'Portfolio Register'!T67</f>
        <v/>
      </c>
      <c r="AD256" s="78" t="str">
        <f aca="false">IF('Portfolio Register'!V56="","",'Portfolio Register'!V56)</f>
        <v/>
      </c>
      <c r="AE256" s="85" t="str">
        <f aca="false">IF('Portfolio Register'!W56="","",'Portfolio Register'!W56)</f>
        <v/>
      </c>
      <c r="AF256" s="78" t="str">
        <f aca="false">IF('Portfolio Register'!X56="","",'Portfolio Register'!X56)</f>
        <v/>
      </c>
      <c r="AG256" s="78" t="str">
        <f aca="false">IF(X256="","",IF(OR(AC256="EXPIRED",AC256="OVERDUE"),"1 - OVERDUE",IF(OR(AC256="MISSING DATE",AC256="CHECK INPUT"),"2 - MISSING / CHECK INPUT",IF(AB256&lt;=30,"3 - DUE ≤ 30 DAYS",IF(AB256&lt;=90,"4 - DUE ≤ 90 DAYS","5 - DUE ≤ 180 DAYS")))))</f>
        <v>5 - DUE ≤ 180 DAYS</v>
      </c>
    </row>
    <row r="257" customFormat="false" ht="24.95" hidden="false" customHeight="true" outlineLevel="0" collapsed="false">
      <c r="A257" s="14"/>
      <c r="B257" s="87"/>
      <c r="C257" s="88"/>
      <c r="D257" s="89"/>
      <c r="E257" s="90"/>
      <c r="F257" s="88"/>
      <c r="G257" s="91"/>
      <c r="H257" s="92"/>
      <c r="I257" s="88"/>
      <c r="J257" s="88"/>
      <c r="X257" s="78" t="n">
        <f aca="false">'Portfolio Register'!A68</f>
        <v>0</v>
      </c>
      <c r="Y257" s="78" t="n">
        <f aca="false">'Portfolio Register'!B68</f>
        <v>0</v>
      </c>
      <c r="Z257" s="78" t="str">
        <f aca="false">"SMAA"</f>
        <v>SMAA</v>
      </c>
      <c r="AA257" s="85" t="str">
        <f aca="false">IF('Portfolio Register'!F68="","",'Portfolio Register'!F68)</f>
        <v/>
      </c>
      <c r="AB257" s="78" t="str">
        <f aca="false">IF('Portfolio Register'!G68="","",'Portfolio Register'!G68)</f>
        <v/>
      </c>
      <c r="AC257" s="78" t="str">
        <f aca="false">'Portfolio Register'!H68</f>
        <v/>
      </c>
      <c r="AD257" s="78" t="str">
        <f aca="false">IF('Portfolio Register'!V57="","",'Portfolio Register'!V57)</f>
        <v/>
      </c>
      <c r="AE257" s="85" t="str">
        <f aca="false">IF('Portfolio Register'!W57="","",'Portfolio Register'!W57)</f>
        <v/>
      </c>
      <c r="AF257" s="78" t="str">
        <f aca="false">IF('Portfolio Register'!X57="","",'Portfolio Register'!X57)</f>
        <v/>
      </c>
      <c r="AG257" s="78" t="str">
        <f aca="false">IF(X257="","",IF(OR(AC257="EXPIRED",AC257="OVERDUE"),"1 - OVERDUE",IF(OR(AC257="MISSING DATE",AC257="CHECK INPUT"),"2 - MISSING / CHECK INPUT",IF(AB257&lt;=30,"3 - DUE ≤ 30 DAYS",IF(AB257&lt;=90,"4 - DUE ≤ 90 DAYS","5 - DUE ≤ 180 DAYS")))))</f>
        <v>5 - DUE ≤ 180 DAYS</v>
      </c>
    </row>
    <row r="258" customFormat="false" ht="24.95" hidden="false" customHeight="true" outlineLevel="0" collapsed="false">
      <c r="A258" s="14"/>
      <c r="B258" s="87"/>
      <c r="C258" s="88"/>
      <c r="D258" s="89"/>
      <c r="E258" s="90"/>
      <c r="F258" s="88"/>
      <c r="G258" s="91"/>
      <c r="H258" s="92"/>
      <c r="I258" s="88"/>
      <c r="J258" s="88"/>
      <c r="X258" s="78" t="n">
        <f aca="false">'Portfolio Register'!A68</f>
        <v>0</v>
      </c>
      <c r="Y258" s="78" t="n">
        <f aca="false">'Portfolio Register'!B68</f>
        <v>0</v>
      </c>
      <c r="Z258" s="78" t="str">
        <f aca="false">"AFSS"</f>
        <v>AFSS</v>
      </c>
      <c r="AA258" s="85" t="str">
        <f aca="false">IF('Portfolio Register'!J68="","",'Portfolio Register'!J68)</f>
        <v/>
      </c>
      <c r="AB258" s="78" t="str">
        <f aca="false">IF('Portfolio Register'!K68="","",'Portfolio Register'!K68)</f>
        <v/>
      </c>
      <c r="AC258" s="78" t="str">
        <f aca="false">'Portfolio Register'!L68</f>
        <v/>
      </c>
      <c r="AD258" s="78" t="str">
        <f aca="false">IF('Portfolio Register'!V58="","",'Portfolio Register'!V58)</f>
        <v/>
      </c>
      <c r="AE258" s="85" t="str">
        <f aca="false">IF('Portfolio Register'!W58="","",'Portfolio Register'!W58)</f>
        <v/>
      </c>
      <c r="AF258" s="78" t="str">
        <f aca="false">IF('Portfolio Register'!X58="","",'Portfolio Register'!X58)</f>
        <v/>
      </c>
      <c r="AG258" s="78" t="str">
        <f aca="false">IF(X258="","",IF(OR(AC258="EXPIRED",AC258="OVERDUE"),"1 - OVERDUE",IF(OR(AC258="MISSING DATE",AC258="CHECK INPUT"),"2 - MISSING / CHECK INPUT",IF(AB258&lt;=30,"3 - DUE ≤ 30 DAYS",IF(AB258&lt;=90,"4 - DUE ≤ 90 DAYS","5 - DUE ≤ 180 DAYS")))))</f>
        <v>5 - DUE ≤ 180 DAYS</v>
      </c>
    </row>
    <row r="259" customFormat="false" ht="24.95" hidden="false" customHeight="true" outlineLevel="0" collapsed="false">
      <c r="A259" s="14"/>
      <c r="B259" s="87"/>
      <c r="C259" s="88"/>
      <c r="D259" s="89"/>
      <c r="E259" s="90"/>
      <c r="F259" s="88"/>
      <c r="G259" s="91"/>
      <c r="H259" s="92"/>
      <c r="I259" s="88"/>
      <c r="J259" s="88"/>
      <c r="X259" s="78" t="n">
        <f aca="false">'Portfolio Register'!A68</f>
        <v>0</v>
      </c>
      <c r="Y259" s="78" t="n">
        <f aca="false">'Portfolio Register'!B68</f>
        <v>0</v>
      </c>
      <c r="Z259" s="78" t="str">
        <f aca="false">"Insurance"</f>
        <v>Insurance</v>
      </c>
      <c r="AA259" s="85" t="str">
        <f aca="false">IF('Portfolio Register'!N68="","",'Portfolio Register'!N68)</f>
        <v/>
      </c>
      <c r="AB259" s="78" t="str">
        <f aca="false">IF('Portfolio Register'!O68="","",'Portfolio Register'!O68)</f>
        <v/>
      </c>
      <c r="AC259" s="78" t="str">
        <f aca="false">'Portfolio Register'!P68</f>
        <v/>
      </c>
      <c r="AD259" s="78" t="str">
        <f aca="false">IF('Portfolio Register'!V59="","",'Portfolio Register'!V59)</f>
        <v/>
      </c>
      <c r="AE259" s="85" t="str">
        <f aca="false">IF('Portfolio Register'!W59="","",'Portfolio Register'!W59)</f>
        <v/>
      </c>
      <c r="AF259" s="78" t="str">
        <f aca="false">IF('Portfolio Register'!X59="","",'Portfolio Register'!X59)</f>
        <v/>
      </c>
      <c r="AG259" s="78" t="str">
        <f aca="false">IF(X259="","",IF(OR(AC259="EXPIRED",AC259="OVERDUE"),"1 - OVERDUE",IF(OR(AC259="MISSING DATE",AC259="CHECK INPUT"),"2 - MISSING / CHECK INPUT",IF(AB259&lt;=30,"3 - DUE ≤ 30 DAYS",IF(AB259&lt;=90,"4 - DUE ≤ 90 DAYS","5 - DUE ≤ 180 DAYS")))))</f>
        <v>5 - DUE ≤ 180 DAYS</v>
      </c>
    </row>
    <row r="260" customFormat="false" ht="24.95" hidden="false" customHeight="true" outlineLevel="0" collapsed="false">
      <c r="A260" s="14"/>
      <c r="B260" s="87"/>
      <c r="C260" s="88"/>
      <c r="D260" s="89"/>
      <c r="E260" s="90"/>
      <c r="F260" s="88"/>
      <c r="G260" s="91"/>
      <c r="H260" s="92"/>
      <c r="I260" s="88"/>
      <c r="J260" s="88"/>
      <c r="X260" s="78" t="n">
        <f aca="false">'Portfolio Register'!A68</f>
        <v>0</v>
      </c>
      <c r="Y260" s="78" t="n">
        <f aca="false">'Portfolio Register'!B68</f>
        <v>0</v>
      </c>
      <c r="Z260" s="78" t="str">
        <f aca="false">"Lift"</f>
        <v>Lift</v>
      </c>
      <c r="AA260" s="85" t="str">
        <f aca="false">IF('Portfolio Register'!R68="","",'Portfolio Register'!R68)</f>
        <v/>
      </c>
      <c r="AB260" s="78" t="str">
        <f aca="false">IF('Portfolio Register'!S68="","",'Portfolio Register'!S68)</f>
        <v/>
      </c>
      <c r="AC260" s="78" t="str">
        <f aca="false">'Portfolio Register'!T68</f>
        <v/>
      </c>
      <c r="AD260" s="78" t="str">
        <f aca="false">IF('Portfolio Register'!V60="","",'Portfolio Register'!V60)</f>
        <v/>
      </c>
      <c r="AE260" s="85" t="str">
        <f aca="false">IF('Portfolio Register'!W60="","",'Portfolio Register'!W60)</f>
        <v/>
      </c>
      <c r="AF260" s="78" t="str">
        <f aca="false">IF('Portfolio Register'!X60="","",'Portfolio Register'!X60)</f>
        <v/>
      </c>
      <c r="AG260" s="78" t="str">
        <f aca="false">IF(X260="","",IF(OR(AC260="EXPIRED",AC260="OVERDUE"),"1 - OVERDUE",IF(OR(AC260="MISSING DATE",AC260="CHECK INPUT"),"2 - MISSING / CHECK INPUT",IF(AB260&lt;=30,"3 - DUE ≤ 30 DAYS",IF(AB260&lt;=90,"4 - DUE ≤ 90 DAYS","5 - DUE ≤ 180 DAYS")))))</f>
        <v>5 - DUE ≤ 180 DAYS</v>
      </c>
    </row>
    <row r="261" customFormat="false" ht="24.95" hidden="false" customHeight="true" outlineLevel="0" collapsed="false">
      <c r="A261" s="14"/>
      <c r="B261" s="87"/>
      <c r="C261" s="88"/>
      <c r="D261" s="89"/>
      <c r="E261" s="90"/>
      <c r="F261" s="88"/>
      <c r="G261" s="91"/>
      <c r="H261" s="92"/>
      <c r="I261" s="88"/>
      <c r="J261" s="88"/>
      <c r="X261" s="78" t="n">
        <f aca="false">'Portfolio Register'!A69</f>
        <v>0</v>
      </c>
      <c r="Y261" s="78" t="n">
        <f aca="false">'Portfolio Register'!B69</f>
        <v>0</v>
      </c>
      <c r="Z261" s="78" t="str">
        <f aca="false">"SMAA"</f>
        <v>SMAA</v>
      </c>
      <c r="AA261" s="85" t="str">
        <f aca="false">IF('Portfolio Register'!F69="","",'Portfolio Register'!F69)</f>
        <v/>
      </c>
      <c r="AB261" s="78" t="str">
        <f aca="false">IF('Portfolio Register'!G69="","",'Portfolio Register'!G69)</f>
        <v/>
      </c>
      <c r="AC261" s="78" t="str">
        <f aca="false">'Portfolio Register'!H69</f>
        <v/>
      </c>
      <c r="AD261" s="78" t="str">
        <f aca="false">IF('Portfolio Register'!V61="","",'Portfolio Register'!V61)</f>
        <v/>
      </c>
      <c r="AE261" s="85" t="str">
        <f aca="false">IF('Portfolio Register'!W61="","",'Portfolio Register'!W61)</f>
        <v/>
      </c>
      <c r="AF261" s="78" t="str">
        <f aca="false">IF('Portfolio Register'!X61="","",'Portfolio Register'!X61)</f>
        <v/>
      </c>
      <c r="AG261" s="78" t="str">
        <f aca="false">IF(X261="","",IF(OR(AC261="EXPIRED",AC261="OVERDUE"),"1 - OVERDUE",IF(OR(AC261="MISSING DATE",AC261="CHECK INPUT"),"2 - MISSING / CHECK INPUT",IF(AB261&lt;=30,"3 - DUE ≤ 30 DAYS",IF(AB261&lt;=90,"4 - DUE ≤ 90 DAYS","5 - DUE ≤ 180 DAYS")))))</f>
        <v>5 - DUE ≤ 180 DAYS</v>
      </c>
    </row>
    <row r="262" customFormat="false" ht="24.95" hidden="false" customHeight="true" outlineLevel="0" collapsed="false">
      <c r="A262" s="14"/>
      <c r="B262" s="87"/>
      <c r="C262" s="88"/>
      <c r="D262" s="89"/>
      <c r="E262" s="90"/>
      <c r="F262" s="88"/>
      <c r="G262" s="91"/>
      <c r="H262" s="92"/>
      <c r="I262" s="88"/>
      <c r="J262" s="88"/>
      <c r="X262" s="78" t="n">
        <f aca="false">'Portfolio Register'!A69</f>
        <v>0</v>
      </c>
      <c r="Y262" s="78" t="n">
        <f aca="false">'Portfolio Register'!B69</f>
        <v>0</v>
      </c>
      <c r="Z262" s="78" t="str">
        <f aca="false">"AFSS"</f>
        <v>AFSS</v>
      </c>
      <c r="AA262" s="85" t="str">
        <f aca="false">IF('Portfolio Register'!J69="","",'Portfolio Register'!J69)</f>
        <v/>
      </c>
      <c r="AB262" s="78" t="str">
        <f aca="false">IF('Portfolio Register'!K69="","",'Portfolio Register'!K69)</f>
        <v/>
      </c>
      <c r="AC262" s="78" t="str">
        <f aca="false">'Portfolio Register'!L69</f>
        <v/>
      </c>
      <c r="AD262" s="78" t="str">
        <f aca="false">IF('Portfolio Register'!V62="","",'Portfolio Register'!V62)</f>
        <v/>
      </c>
      <c r="AE262" s="85" t="str">
        <f aca="false">IF('Portfolio Register'!W62="","",'Portfolio Register'!W62)</f>
        <v/>
      </c>
      <c r="AF262" s="78" t="str">
        <f aca="false">IF('Portfolio Register'!X62="","",'Portfolio Register'!X62)</f>
        <v/>
      </c>
      <c r="AG262" s="78" t="str">
        <f aca="false">IF(X262="","",IF(OR(AC262="EXPIRED",AC262="OVERDUE"),"1 - OVERDUE",IF(OR(AC262="MISSING DATE",AC262="CHECK INPUT"),"2 - MISSING / CHECK INPUT",IF(AB262&lt;=30,"3 - DUE ≤ 30 DAYS",IF(AB262&lt;=90,"4 - DUE ≤ 90 DAYS","5 - DUE ≤ 180 DAYS")))))</f>
        <v>5 - DUE ≤ 180 DAYS</v>
      </c>
    </row>
    <row r="263" customFormat="false" ht="24.95" hidden="false" customHeight="true" outlineLevel="0" collapsed="false">
      <c r="A263" s="14"/>
      <c r="B263" s="87"/>
      <c r="C263" s="88"/>
      <c r="D263" s="89"/>
      <c r="E263" s="90"/>
      <c r="F263" s="88"/>
      <c r="G263" s="91"/>
      <c r="H263" s="92"/>
      <c r="I263" s="88"/>
      <c r="J263" s="88"/>
      <c r="X263" s="78" t="n">
        <f aca="false">'Portfolio Register'!A69</f>
        <v>0</v>
      </c>
      <c r="Y263" s="78" t="n">
        <f aca="false">'Portfolio Register'!B69</f>
        <v>0</v>
      </c>
      <c r="Z263" s="78" t="str">
        <f aca="false">"Insurance"</f>
        <v>Insurance</v>
      </c>
      <c r="AA263" s="85" t="str">
        <f aca="false">IF('Portfolio Register'!N69="","",'Portfolio Register'!N69)</f>
        <v/>
      </c>
      <c r="AB263" s="78" t="str">
        <f aca="false">IF('Portfolio Register'!O69="","",'Portfolio Register'!O69)</f>
        <v/>
      </c>
      <c r="AC263" s="78" t="str">
        <f aca="false">'Portfolio Register'!P69</f>
        <v/>
      </c>
      <c r="AD263" s="78" t="str">
        <f aca="false">IF('Portfolio Register'!V63="","",'Portfolio Register'!V63)</f>
        <v/>
      </c>
      <c r="AE263" s="85" t="str">
        <f aca="false">IF('Portfolio Register'!W63="","",'Portfolio Register'!W63)</f>
        <v/>
      </c>
      <c r="AF263" s="78" t="str">
        <f aca="false">IF('Portfolio Register'!X63="","",'Portfolio Register'!X63)</f>
        <v/>
      </c>
      <c r="AG263" s="78" t="str">
        <f aca="false">IF(X263="","",IF(OR(AC263="EXPIRED",AC263="OVERDUE"),"1 - OVERDUE",IF(OR(AC263="MISSING DATE",AC263="CHECK INPUT"),"2 - MISSING / CHECK INPUT",IF(AB263&lt;=30,"3 - DUE ≤ 30 DAYS",IF(AB263&lt;=90,"4 - DUE ≤ 90 DAYS","5 - DUE ≤ 180 DAYS")))))</f>
        <v>5 - DUE ≤ 180 DAYS</v>
      </c>
    </row>
    <row r="264" customFormat="false" ht="24.95" hidden="false" customHeight="true" outlineLevel="0" collapsed="false">
      <c r="A264" s="14"/>
      <c r="B264" s="87"/>
      <c r="C264" s="88"/>
      <c r="D264" s="89"/>
      <c r="E264" s="90"/>
      <c r="F264" s="88"/>
      <c r="G264" s="91"/>
      <c r="H264" s="92"/>
      <c r="I264" s="88"/>
      <c r="J264" s="88"/>
      <c r="X264" s="78" t="n">
        <f aca="false">'Portfolio Register'!A69</f>
        <v>0</v>
      </c>
      <c r="Y264" s="78" t="n">
        <f aca="false">'Portfolio Register'!B69</f>
        <v>0</v>
      </c>
      <c r="Z264" s="78" t="str">
        <f aca="false">"Lift"</f>
        <v>Lift</v>
      </c>
      <c r="AA264" s="85" t="str">
        <f aca="false">IF('Portfolio Register'!R69="","",'Portfolio Register'!R69)</f>
        <v/>
      </c>
      <c r="AB264" s="78" t="str">
        <f aca="false">IF('Portfolio Register'!S69="","",'Portfolio Register'!S69)</f>
        <v/>
      </c>
      <c r="AC264" s="78" t="str">
        <f aca="false">'Portfolio Register'!T69</f>
        <v/>
      </c>
      <c r="AD264" s="78" t="str">
        <f aca="false">IF('Portfolio Register'!V64="","",'Portfolio Register'!V64)</f>
        <v/>
      </c>
      <c r="AE264" s="85" t="str">
        <f aca="false">IF('Portfolio Register'!W64="","",'Portfolio Register'!W64)</f>
        <v/>
      </c>
      <c r="AF264" s="78" t="str">
        <f aca="false">IF('Portfolio Register'!X64="","",'Portfolio Register'!X64)</f>
        <v/>
      </c>
      <c r="AG264" s="78" t="str">
        <f aca="false">IF(X264="","",IF(OR(AC264="EXPIRED",AC264="OVERDUE"),"1 - OVERDUE",IF(OR(AC264="MISSING DATE",AC264="CHECK INPUT"),"2 - MISSING / CHECK INPUT",IF(AB264&lt;=30,"3 - DUE ≤ 30 DAYS",IF(AB264&lt;=90,"4 - DUE ≤ 90 DAYS","5 - DUE ≤ 180 DAYS")))))</f>
        <v>5 - DUE ≤ 180 DAYS</v>
      </c>
    </row>
    <row r="265" customFormat="false" ht="24.95" hidden="false" customHeight="true" outlineLevel="0" collapsed="false">
      <c r="A265" s="14"/>
      <c r="B265" s="87"/>
      <c r="C265" s="88"/>
      <c r="D265" s="89"/>
      <c r="E265" s="90"/>
      <c r="F265" s="88"/>
      <c r="G265" s="91"/>
      <c r="H265" s="92"/>
      <c r="I265" s="88"/>
      <c r="J265" s="88"/>
      <c r="X265" s="78" t="n">
        <f aca="false">'Portfolio Register'!A70</f>
        <v>0</v>
      </c>
      <c r="Y265" s="78" t="n">
        <f aca="false">'Portfolio Register'!B70</f>
        <v>0</v>
      </c>
      <c r="Z265" s="78" t="str">
        <f aca="false">"SMAA"</f>
        <v>SMAA</v>
      </c>
      <c r="AA265" s="85" t="str">
        <f aca="false">IF('Portfolio Register'!F70="","",'Portfolio Register'!F70)</f>
        <v/>
      </c>
      <c r="AB265" s="78" t="str">
        <f aca="false">IF('Portfolio Register'!G70="","",'Portfolio Register'!G70)</f>
        <v/>
      </c>
      <c r="AC265" s="78" t="str">
        <f aca="false">'Portfolio Register'!H70</f>
        <v/>
      </c>
      <c r="AD265" s="78" t="str">
        <f aca="false">IF('Portfolio Register'!V65="","",'Portfolio Register'!V65)</f>
        <v/>
      </c>
      <c r="AE265" s="85" t="str">
        <f aca="false">IF('Portfolio Register'!W65="","",'Portfolio Register'!W65)</f>
        <v/>
      </c>
      <c r="AF265" s="78" t="str">
        <f aca="false">IF('Portfolio Register'!X65="","",'Portfolio Register'!X65)</f>
        <v/>
      </c>
      <c r="AG265" s="78" t="str">
        <f aca="false">IF(X265="","",IF(OR(AC265="EXPIRED",AC265="OVERDUE"),"1 - OVERDUE",IF(OR(AC265="MISSING DATE",AC265="CHECK INPUT"),"2 - MISSING / CHECK INPUT",IF(AB265&lt;=30,"3 - DUE ≤ 30 DAYS",IF(AB265&lt;=90,"4 - DUE ≤ 90 DAYS","5 - DUE ≤ 180 DAYS")))))</f>
        <v>5 - DUE ≤ 180 DAYS</v>
      </c>
    </row>
    <row r="266" customFormat="false" ht="24.95" hidden="false" customHeight="true" outlineLevel="0" collapsed="false">
      <c r="A266" s="14"/>
      <c r="B266" s="87"/>
      <c r="C266" s="88"/>
      <c r="D266" s="89"/>
      <c r="E266" s="90"/>
      <c r="F266" s="88"/>
      <c r="G266" s="91"/>
      <c r="H266" s="92"/>
      <c r="I266" s="88"/>
      <c r="J266" s="88"/>
      <c r="X266" s="78" t="n">
        <f aca="false">'Portfolio Register'!A70</f>
        <v>0</v>
      </c>
      <c r="Y266" s="78" t="n">
        <f aca="false">'Portfolio Register'!B70</f>
        <v>0</v>
      </c>
      <c r="Z266" s="78" t="str">
        <f aca="false">"AFSS"</f>
        <v>AFSS</v>
      </c>
      <c r="AA266" s="85" t="str">
        <f aca="false">IF('Portfolio Register'!J70="","",'Portfolio Register'!J70)</f>
        <v/>
      </c>
      <c r="AB266" s="78" t="str">
        <f aca="false">IF('Portfolio Register'!K70="","",'Portfolio Register'!K70)</f>
        <v/>
      </c>
      <c r="AC266" s="78" t="str">
        <f aca="false">'Portfolio Register'!L70</f>
        <v/>
      </c>
      <c r="AD266" s="78" t="str">
        <f aca="false">IF('Portfolio Register'!V66="","",'Portfolio Register'!V66)</f>
        <v/>
      </c>
      <c r="AE266" s="85" t="str">
        <f aca="false">IF('Portfolio Register'!W66="","",'Portfolio Register'!W66)</f>
        <v/>
      </c>
      <c r="AF266" s="78" t="str">
        <f aca="false">IF('Portfolio Register'!X66="","",'Portfolio Register'!X66)</f>
        <v/>
      </c>
      <c r="AG266" s="78" t="str">
        <f aca="false">IF(X266="","",IF(OR(AC266="EXPIRED",AC266="OVERDUE"),"1 - OVERDUE",IF(OR(AC266="MISSING DATE",AC266="CHECK INPUT"),"2 - MISSING / CHECK INPUT",IF(AB266&lt;=30,"3 - DUE ≤ 30 DAYS",IF(AB266&lt;=90,"4 - DUE ≤ 90 DAYS","5 - DUE ≤ 180 DAYS")))))</f>
        <v>5 - DUE ≤ 180 DAYS</v>
      </c>
    </row>
    <row r="267" customFormat="false" ht="24.95" hidden="false" customHeight="true" outlineLevel="0" collapsed="false">
      <c r="A267" s="14"/>
      <c r="B267" s="87"/>
      <c r="C267" s="88"/>
      <c r="D267" s="89"/>
      <c r="E267" s="90"/>
      <c r="F267" s="88"/>
      <c r="G267" s="91"/>
      <c r="H267" s="92"/>
      <c r="I267" s="88"/>
      <c r="J267" s="88"/>
      <c r="X267" s="78" t="n">
        <f aca="false">'Portfolio Register'!A70</f>
        <v>0</v>
      </c>
      <c r="Y267" s="78" t="n">
        <f aca="false">'Portfolio Register'!B70</f>
        <v>0</v>
      </c>
      <c r="Z267" s="78" t="str">
        <f aca="false">"Insurance"</f>
        <v>Insurance</v>
      </c>
      <c r="AA267" s="85" t="str">
        <f aca="false">IF('Portfolio Register'!N70="","",'Portfolio Register'!N70)</f>
        <v/>
      </c>
      <c r="AB267" s="78" t="str">
        <f aca="false">IF('Portfolio Register'!O70="","",'Portfolio Register'!O70)</f>
        <v/>
      </c>
      <c r="AC267" s="78" t="str">
        <f aca="false">'Portfolio Register'!P70</f>
        <v/>
      </c>
      <c r="AD267" s="78" t="str">
        <f aca="false">IF('Portfolio Register'!V67="","",'Portfolio Register'!V67)</f>
        <v/>
      </c>
      <c r="AE267" s="85" t="str">
        <f aca="false">IF('Portfolio Register'!W67="","",'Portfolio Register'!W67)</f>
        <v/>
      </c>
      <c r="AF267" s="78" t="str">
        <f aca="false">IF('Portfolio Register'!X67="","",'Portfolio Register'!X67)</f>
        <v/>
      </c>
      <c r="AG267" s="78" t="str">
        <f aca="false">IF(X267="","",IF(OR(AC267="EXPIRED",AC267="OVERDUE"),"1 - OVERDUE",IF(OR(AC267="MISSING DATE",AC267="CHECK INPUT"),"2 - MISSING / CHECK INPUT",IF(AB267&lt;=30,"3 - DUE ≤ 30 DAYS",IF(AB267&lt;=90,"4 - DUE ≤ 90 DAYS","5 - DUE ≤ 180 DAYS")))))</f>
        <v>5 - DUE ≤ 180 DAYS</v>
      </c>
    </row>
    <row r="268" customFormat="false" ht="24.95" hidden="false" customHeight="true" outlineLevel="0" collapsed="false">
      <c r="A268" s="14"/>
      <c r="B268" s="87"/>
      <c r="C268" s="88"/>
      <c r="D268" s="89"/>
      <c r="E268" s="90"/>
      <c r="F268" s="88"/>
      <c r="G268" s="91"/>
      <c r="H268" s="92"/>
      <c r="I268" s="88"/>
      <c r="J268" s="88"/>
      <c r="X268" s="78" t="n">
        <f aca="false">'Portfolio Register'!A70</f>
        <v>0</v>
      </c>
      <c r="Y268" s="78" t="n">
        <f aca="false">'Portfolio Register'!B70</f>
        <v>0</v>
      </c>
      <c r="Z268" s="78" t="str">
        <f aca="false">"Lift"</f>
        <v>Lift</v>
      </c>
      <c r="AA268" s="85" t="str">
        <f aca="false">IF('Portfolio Register'!R70="","",'Portfolio Register'!R70)</f>
        <v/>
      </c>
      <c r="AB268" s="78" t="str">
        <f aca="false">IF('Portfolio Register'!S70="","",'Portfolio Register'!S70)</f>
        <v/>
      </c>
      <c r="AC268" s="78" t="str">
        <f aca="false">'Portfolio Register'!T70</f>
        <v/>
      </c>
      <c r="AD268" s="78" t="str">
        <f aca="false">IF('Portfolio Register'!V68="","",'Portfolio Register'!V68)</f>
        <v/>
      </c>
      <c r="AE268" s="85" t="str">
        <f aca="false">IF('Portfolio Register'!W68="","",'Portfolio Register'!W68)</f>
        <v/>
      </c>
      <c r="AF268" s="78" t="str">
        <f aca="false">IF('Portfolio Register'!X68="","",'Portfolio Register'!X68)</f>
        <v/>
      </c>
      <c r="AG268" s="78" t="str">
        <f aca="false">IF(X268="","",IF(OR(AC268="EXPIRED",AC268="OVERDUE"),"1 - OVERDUE",IF(OR(AC268="MISSING DATE",AC268="CHECK INPUT"),"2 - MISSING / CHECK INPUT",IF(AB268&lt;=30,"3 - DUE ≤ 30 DAYS",IF(AB268&lt;=90,"4 - DUE ≤ 90 DAYS","5 - DUE ≤ 180 DAYS")))))</f>
        <v>5 - DUE ≤ 180 DAYS</v>
      </c>
    </row>
    <row r="269" customFormat="false" ht="24.95" hidden="false" customHeight="true" outlineLevel="0" collapsed="false">
      <c r="A269" s="14"/>
      <c r="B269" s="87"/>
      <c r="C269" s="88"/>
      <c r="D269" s="89"/>
      <c r="E269" s="90"/>
      <c r="F269" s="88"/>
      <c r="G269" s="91"/>
      <c r="H269" s="92"/>
      <c r="I269" s="88"/>
      <c r="J269" s="88"/>
      <c r="X269" s="78" t="n">
        <f aca="false">'Portfolio Register'!A71</f>
        <v>0</v>
      </c>
      <c r="Y269" s="78" t="n">
        <f aca="false">'Portfolio Register'!B71</f>
        <v>0</v>
      </c>
      <c r="Z269" s="78" t="str">
        <f aca="false">"SMAA"</f>
        <v>SMAA</v>
      </c>
      <c r="AA269" s="85" t="str">
        <f aca="false">IF('Portfolio Register'!F71="","",'Portfolio Register'!F71)</f>
        <v/>
      </c>
      <c r="AB269" s="78" t="str">
        <f aca="false">IF('Portfolio Register'!G71="","",'Portfolio Register'!G71)</f>
        <v/>
      </c>
      <c r="AC269" s="78" t="str">
        <f aca="false">'Portfolio Register'!H71</f>
        <v/>
      </c>
      <c r="AD269" s="78" t="str">
        <f aca="false">IF('Portfolio Register'!V69="","",'Portfolio Register'!V69)</f>
        <v/>
      </c>
      <c r="AE269" s="85" t="str">
        <f aca="false">IF('Portfolio Register'!W69="","",'Portfolio Register'!W69)</f>
        <v/>
      </c>
      <c r="AF269" s="78" t="str">
        <f aca="false">IF('Portfolio Register'!X69="","",'Portfolio Register'!X69)</f>
        <v/>
      </c>
      <c r="AG269" s="78" t="str">
        <f aca="false">IF(X269="","",IF(OR(AC269="EXPIRED",AC269="OVERDUE"),"1 - OVERDUE",IF(OR(AC269="MISSING DATE",AC269="CHECK INPUT"),"2 - MISSING / CHECK INPUT",IF(AB269&lt;=30,"3 - DUE ≤ 30 DAYS",IF(AB269&lt;=90,"4 - DUE ≤ 90 DAYS","5 - DUE ≤ 180 DAYS")))))</f>
        <v>5 - DUE ≤ 180 DAYS</v>
      </c>
    </row>
    <row r="270" customFormat="false" ht="24.95" hidden="false" customHeight="true" outlineLevel="0" collapsed="false">
      <c r="A270" s="14"/>
      <c r="B270" s="87"/>
      <c r="C270" s="88"/>
      <c r="D270" s="89"/>
      <c r="E270" s="90"/>
      <c r="F270" s="88"/>
      <c r="G270" s="91"/>
      <c r="H270" s="92"/>
      <c r="I270" s="88"/>
      <c r="J270" s="88"/>
      <c r="X270" s="78" t="n">
        <f aca="false">'Portfolio Register'!A71</f>
        <v>0</v>
      </c>
      <c r="Y270" s="78" t="n">
        <f aca="false">'Portfolio Register'!B71</f>
        <v>0</v>
      </c>
      <c r="Z270" s="78" t="str">
        <f aca="false">"AFSS"</f>
        <v>AFSS</v>
      </c>
      <c r="AA270" s="85" t="str">
        <f aca="false">IF('Portfolio Register'!J71="","",'Portfolio Register'!J71)</f>
        <v/>
      </c>
      <c r="AB270" s="78" t="str">
        <f aca="false">IF('Portfolio Register'!K71="","",'Portfolio Register'!K71)</f>
        <v/>
      </c>
      <c r="AC270" s="78" t="str">
        <f aca="false">'Portfolio Register'!L71</f>
        <v/>
      </c>
      <c r="AD270" s="78" t="str">
        <f aca="false">IF('Portfolio Register'!V70="","",'Portfolio Register'!V70)</f>
        <v/>
      </c>
      <c r="AE270" s="85" t="str">
        <f aca="false">IF('Portfolio Register'!W70="","",'Portfolio Register'!W70)</f>
        <v/>
      </c>
      <c r="AF270" s="78" t="str">
        <f aca="false">IF('Portfolio Register'!X70="","",'Portfolio Register'!X70)</f>
        <v/>
      </c>
      <c r="AG270" s="78" t="str">
        <f aca="false">IF(X270="","",IF(OR(AC270="EXPIRED",AC270="OVERDUE"),"1 - OVERDUE",IF(OR(AC270="MISSING DATE",AC270="CHECK INPUT"),"2 - MISSING / CHECK INPUT",IF(AB270&lt;=30,"3 - DUE ≤ 30 DAYS",IF(AB270&lt;=90,"4 - DUE ≤ 90 DAYS","5 - DUE ≤ 180 DAYS")))))</f>
        <v>5 - DUE ≤ 180 DAYS</v>
      </c>
    </row>
    <row r="271" customFormat="false" ht="24.95" hidden="false" customHeight="true" outlineLevel="0" collapsed="false">
      <c r="A271" s="14"/>
      <c r="B271" s="87"/>
      <c r="C271" s="88"/>
      <c r="D271" s="89"/>
      <c r="E271" s="90"/>
      <c r="F271" s="88"/>
      <c r="G271" s="91"/>
      <c r="H271" s="92"/>
      <c r="I271" s="88"/>
      <c r="J271" s="88"/>
      <c r="X271" s="78" t="n">
        <f aca="false">'Portfolio Register'!A71</f>
        <v>0</v>
      </c>
      <c r="Y271" s="78" t="n">
        <f aca="false">'Portfolio Register'!B71</f>
        <v>0</v>
      </c>
      <c r="Z271" s="78" t="str">
        <f aca="false">"Insurance"</f>
        <v>Insurance</v>
      </c>
      <c r="AA271" s="85" t="str">
        <f aca="false">IF('Portfolio Register'!N71="","",'Portfolio Register'!N71)</f>
        <v/>
      </c>
      <c r="AB271" s="78" t="str">
        <f aca="false">IF('Portfolio Register'!O71="","",'Portfolio Register'!O71)</f>
        <v/>
      </c>
      <c r="AC271" s="78" t="str">
        <f aca="false">'Portfolio Register'!P71</f>
        <v/>
      </c>
      <c r="AD271" s="78" t="str">
        <f aca="false">IF('Portfolio Register'!V71="","",'Portfolio Register'!V71)</f>
        <v/>
      </c>
      <c r="AE271" s="85" t="str">
        <f aca="false">IF('Portfolio Register'!W71="","",'Portfolio Register'!W71)</f>
        <v/>
      </c>
      <c r="AF271" s="78" t="str">
        <f aca="false">IF('Portfolio Register'!X71="","",'Portfolio Register'!X71)</f>
        <v/>
      </c>
      <c r="AG271" s="78" t="str">
        <f aca="false">IF(X271="","",IF(OR(AC271="EXPIRED",AC271="OVERDUE"),"1 - OVERDUE",IF(OR(AC271="MISSING DATE",AC271="CHECK INPUT"),"2 - MISSING / CHECK INPUT",IF(AB271&lt;=30,"3 - DUE ≤ 30 DAYS",IF(AB271&lt;=90,"4 - DUE ≤ 90 DAYS","5 - DUE ≤ 180 DAYS")))))</f>
        <v>5 - DUE ≤ 180 DAYS</v>
      </c>
    </row>
    <row r="272" customFormat="false" ht="24.95" hidden="false" customHeight="true" outlineLevel="0" collapsed="false">
      <c r="A272" s="14"/>
      <c r="B272" s="87"/>
      <c r="C272" s="88"/>
      <c r="D272" s="89"/>
      <c r="E272" s="90"/>
      <c r="F272" s="88"/>
      <c r="G272" s="91"/>
      <c r="H272" s="92"/>
      <c r="I272" s="88"/>
      <c r="J272" s="88"/>
      <c r="X272" s="78" t="n">
        <f aca="false">'Portfolio Register'!A71</f>
        <v>0</v>
      </c>
      <c r="Y272" s="78" t="n">
        <f aca="false">'Portfolio Register'!B71</f>
        <v>0</v>
      </c>
      <c r="Z272" s="78" t="str">
        <f aca="false">"Lift"</f>
        <v>Lift</v>
      </c>
      <c r="AA272" s="85" t="str">
        <f aca="false">IF('Portfolio Register'!R71="","",'Portfolio Register'!R71)</f>
        <v/>
      </c>
      <c r="AB272" s="78" t="str">
        <f aca="false">IF('Portfolio Register'!S71="","",'Portfolio Register'!S71)</f>
        <v/>
      </c>
      <c r="AC272" s="78" t="str">
        <f aca="false">'Portfolio Register'!T71</f>
        <v/>
      </c>
      <c r="AD272" s="78" t="str">
        <f aca="false">IF('Portfolio Register'!V72="","",'Portfolio Register'!V72)</f>
        <v/>
      </c>
      <c r="AE272" s="85" t="str">
        <f aca="false">IF('Portfolio Register'!W72="","",'Portfolio Register'!W72)</f>
        <v/>
      </c>
      <c r="AF272" s="78" t="str">
        <f aca="false">IF('Portfolio Register'!X72="","",'Portfolio Register'!X72)</f>
        <v/>
      </c>
      <c r="AG272" s="78" t="str">
        <f aca="false">IF(X272="","",IF(OR(AC272="EXPIRED",AC272="OVERDUE"),"1 - OVERDUE",IF(OR(AC272="MISSING DATE",AC272="CHECK INPUT"),"2 - MISSING / CHECK INPUT",IF(AB272&lt;=30,"3 - DUE ≤ 30 DAYS",IF(AB272&lt;=90,"4 - DUE ≤ 90 DAYS","5 - DUE ≤ 180 DAYS")))))</f>
        <v>5 - DUE ≤ 180 DAYS</v>
      </c>
    </row>
    <row r="273" customFormat="false" ht="24.95" hidden="false" customHeight="true" outlineLevel="0" collapsed="false">
      <c r="A273" s="14"/>
      <c r="B273" s="87"/>
      <c r="C273" s="88"/>
      <c r="D273" s="89"/>
      <c r="E273" s="90"/>
      <c r="F273" s="88"/>
      <c r="G273" s="91"/>
      <c r="H273" s="92"/>
      <c r="I273" s="88"/>
      <c r="J273" s="88"/>
      <c r="X273" s="78" t="n">
        <f aca="false">'Portfolio Register'!A72</f>
        <v>0</v>
      </c>
      <c r="Y273" s="78" t="n">
        <f aca="false">'Portfolio Register'!B72</f>
        <v>0</v>
      </c>
      <c r="Z273" s="78" t="str">
        <f aca="false">"SMAA"</f>
        <v>SMAA</v>
      </c>
      <c r="AA273" s="85" t="str">
        <f aca="false">IF('Portfolio Register'!F72="","",'Portfolio Register'!F72)</f>
        <v/>
      </c>
      <c r="AB273" s="78" t="str">
        <f aca="false">IF('Portfolio Register'!G72="","",'Portfolio Register'!G72)</f>
        <v/>
      </c>
      <c r="AC273" s="78" t="str">
        <f aca="false">'Portfolio Register'!H72</f>
        <v/>
      </c>
      <c r="AD273" s="78" t="str">
        <f aca="false">IF('Portfolio Register'!V73="","",'Portfolio Register'!V73)</f>
        <v/>
      </c>
      <c r="AE273" s="85" t="str">
        <f aca="false">IF('Portfolio Register'!W73="","",'Portfolio Register'!W73)</f>
        <v/>
      </c>
      <c r="AF273" s="78" t="str">
        <f aca="false">IF('Portfolio Register'!X73="","",'Portfolio Register'!X73)</f>
        <v/>
      </c>
      <c r="AG273" s="78" t="str">
        <f aca="false">IF(X273="","",IF(OR(AC273="EXPIRED",AC273="OVERDUE"),"1 - OVERDUE",IF(OR(AC273="MISSING DATE",AC273="CHECK INPUT"),"2 - MISSING / CHECK INPUT",IF(AB273&lt;=30,"3 - DUE ≤ 30 DAYS",IF(AB273&lt;=90,"4 - DUE ≤ 90 DAYS","5 - DUE ≤ 180 DAYS")))))</f>
        <v>5 - DUE ≤ 180 DAYS</v>
      </c>
    </row>
    <row r="274" customFormat="false" ht="24.95" hidden="false" customHeight="true" outlineLevel="0" collapsed="false">
      <c r="A274" s="14"/>
      <c r="B274" s="87"/>
      <c r="C274" s="88"/>
      <c r="D274" s="89"/>
      <c r="E274" s="90"/>
      <c r="F274" s="88"/>
      <c r="G274" s="91"/>
      <c r="H274" s="92"/>
      <c r="I274" s="88"/>
      <c r="J274" s="88"/>
      <c r="X274" s="78" t="n">
        <f aca="false">'Portfolio Register'!A72</f>
        <v>0</v>
      </c>
      <c r="Y274" s="78" t="n">
        <f aca="false">'Portfolio Register'!B72</f>
        <v>0</v>
      </c>
      <c r="Z274" s="78" t="str">
        <f aca="false">"AFSS"</f>
        <v>AFSS</v>
      </c>
      <c r="AA274" s="85" t="str">
        <f aca="false">IF('Portfolio Register'!J72="","",'Portfolio Register'!J72)</f>
        <v/>
      </c>
      <c r="AB274" s="78" t="str">
        <f aca="false">IF('Portfolio Register'!K72="","",'Portfolio Register'!K72)</f>
        <v/>
      </c>
      <c r="AC274" s="78" t="str">
        <f aca="false">'Portfolio Register'!L72</f>
        <v/>
      </c>
      <c r="AD274" s="78" t="str">
        <f aca="false">IF('Portfolio Register'!V74="","",'Portfolio Register'!V74)</f>
        <v/>
      </c>
      <c r="AE274" s="85" t="str">
        <f aca="false">IF('Portfolio Register'!W74="","",'Portfolio Register'!W74)</f>
        <v/>
      </c>
      <c r="AF274" s="78" t="str">
        <f aca="false">IF('Portfolio Register'!X74="","",'Portfolio Register'!X74)</f>
        <v/>
      </c>
      <c r="AG274" s="78" t="str">
        <f aca="false">IF(X274="","",IF(OR(AC274="EXPIRED",AC274="OVERDUE"),"1 - OVERDUE",IF(OR(AC274="MISSING DATE",AC274="CHECK INPUT"),"2 - MISSING / CHECK INPUT",IF(AB274&lt;=30,"3 - DUE ≤ 30 DAYS",IF(AB274&lt;=90,"4 - DUE ≤ 90 DAYS","5 - DUE ≤ 180 DAYS")))))</f>
        <v>5 - DUE ≤ 180 DAYS</v>
      </c>
    </row>
    <row r="275" customFormat="false" ht="24.95" hidden="false" customHeight="true" outlineLevel="0" collapsed="false">
      <c r="A275" s="14"/>
      <c r="B275" s="87"/>
      <c r="C275" s="88"/>
      <c r="D275" s="89"/>
      <c r="E275" s="90"/>
      <c r="F275" s="88"/>
      <c r="G275" s="91"/>
      <c r="H275" s="92"/>
      <c r="I275" s="88"/>
      <c r="J275" s="88"/>
      <c r="X275" s="78" t="n">
        <f aca="false">'Portfolio Register'!A72</f>
        <v>0</v>
      </c>
      <c r="Y275" s="78" t="n">
        <f aca="false">'Portfolio Register'!B72</f>
        <v>0</v>
      </c>
      <c r="Z275" s="78" t="str">
        <f aca="false">"Insurance"</f>
        <v>Insurance</v>
      </c>
      <c r="AA275" s="85" t="str">
        <f aca="false">IF('Portfolio Register'!N72="","",'Portfolio Register'!N72)</f>
        <v/>
      </c>
      <c r="AB275" s="78" t="str">
        <f aca="false">IF('Portfolio Register'!O72="","",'Portfolio Register'!O72)</f>
        <v/>
      </c>
      <c r="AC275" s="78" t="str">
        <f aca="false">'Portfolio Register'!P72</f>
        <v/>
      </c>
      <c r="AD275" s="78" t="str">
        <f aca="false">IF('Portfolio Register'!V75="","",'Portfolio Register'!V75)</f>
        <v/>
      </c>
      <c r="AE275" s="85" t="str">
        <f aca="false">IF('Portfolio Register'!W75="","",'Portfolio Register'!W75)</f>
        <v/>
      </c>
      <c r="AF275" s="78" t="str">
        <f aca="false">IF('Portfolio Register'!X75="","",'Portfolio Register'!X75)</f>
        <v/>
      </c>
      <c r="AG275" s="78" t="str">
        <f aca="false">IF(X275="","",IF(OR(AC275="EXPIRED",AC275="OVERDUE"),"1 - OVERDUE",IF(OR(AC275="MISSING DATE",AC275="CHECK INPUT"),"2 - MISSING / CHECK INPUT",IF(AB275&lt;=30,"3 - DUE ≤ 30 DAYS",IF(AB275&lt;=90,"4 - DUE ≤ 90 DAYS","5 - DUE ≤ 180 DAYS")))))</f>
        <v>5 - DUE ≤ 180 DAYS</v>
      </c>
    </row>
    <row r="276" customFormat="false" ht="24.95" hidden="false" customHeight="true" outlineLevel="0" collapsed="false">
      <c r="A276" s="14"/>
      <c r="B276" s="87"/>
      <c r="C276" s="88"/>
      <c r="D276" s="89"/>
      <c r="E276" s="90"/>
      <c r="F276" s="88"/>
      <c r="G276" s="91"/>
      <c r="H276" s="92"/>
      <c r="I276" s="88"/>
      <c r="J276" s="88"/>
      <c r="X276" s="78" t="n">
        <f aca="false">'Portfolio Register'!A72</f>
        <v>0</v>
      </c>
      <c r="Y276" s="78" t="n">
        <f aca="false">'Portfolio Register'!B72</f>
        <v>0</v>
      </c>
      <c r="Z276" s="78" t="str">
        <f aca="false">"Lift"</f>
        <v>Lift</v>
      </c>
      <c r="AA276" s="85" t="str">
        <f aca="false">IF('Portfolio Register'!R72="","",'Portfolio Register'!R72)</f>
        <v/>
      </c>
      <c r="AB276" s="78" t="str">
        <f aca="false">IF('Portfolio Register'!S72="","",'Portfolio Register'!S72)</f>
        <v/>
      </c>
      <c r="AC276" s="78" t="str">
        <f aca="false">'Portfolio Register'!T72</f>
        <v/>
      </c>
      <c r="AD276" s="78" t="str">
        <f aca="false">IF('Portfolio Register'!V76="","",'Portfolio Register'!V76)</f>
        <v/>
      </c>
      <c r="AE276" s="85" t="str">
        <f aca="false">IF('Portfolio Register'!W76="","",'Portfolio Register'!W76)</f>
        <v/>
      </c>
      <c r="AF276" s="78" t="str">
        <f aca="false">IF('Portfolio Register'!X76="","",'Portfolio Register'!X76)</f>
        <v/>
      </c>
      <c r="AG276" s="78" t="str">
        <f aca="false">IF(X276="","",IF(OR(AC276="EXPIRED",AC276="OVERDUE"),"1 - OVERDUE",IF(OR(AC276="MISSING DATE",AC276="CHECK INPUT"),"2 - MISSING / CHECK INPUT",IF(AB276&lt;=30,"3 - DUE ≤ 30 DAYS",IF(AB276&lt;=90,"4 - DUE ≤ 90 DAYS","5 - DUE ≤ 180 DAYS")))))</f>
        <v>5 - DUE ≤ 180 DAYS</v>
      </c>
    </row>
    <row r="277" customFormat="false" ht="24.95" hidden="false" customHeight="true" outlineLevel="0" collapsed="false">
      <c r="A277" s="14"/>
      <c r="B277" s="87"/>
      <c r="C277" s="88"/>
      <c r="D277" s="89"/>
      <c r="E277" s="90"/>
      <c r="F277" s="88"/>
      <c r="G277" s="91"/>
      <c r="H277" s="92"/>
      <c r="I277" s="88"/>
      <c r="J277" s="88"/>
      <c r="X277" s="78" t="n">
        <f aca="false">'Portfolio Register'!A73</f>
        <v>0</v>
      </c>
      <c r="Y277" s="78" t="n">
        <f aca="false">'Portfolio Register'!B73</f>
        <v>0</v>
      </c>
      <c r="Z277" s="78" t="str">
        <f aca="false">"SMAA"</f>
        <v>SMAA</v>
      </c>
      <c r="AA277" s="85" t="str">
        <f aca="false">IF('Portfolio Register'!F73="","",'Portfolio Register'!F73)</f>
        <v/>
      </c>
      <c r="AB277" s="78" t="str">
        <f aca="false">IF('Portfolio Register'!G73="","",'Portfolio Register'!G73)</f>
        <v/>
      </c>
      <c r="AC277" s="78" t="str">
        <f aca="false">'Portfolio Register'!H73</f>
        <v/>
      </c>
      <c r="AD277" s="78" t="str">
        <f aca="false">IF('Portfolio Register'!V77="","",'Portfolio Register'!V77)</f>
        <v/>
      </c>
      <c r="AE277" s="85" t="str">
        <f aca="false">IF('Portfolio Register'!W77="","",'Portfolio Register'!W77)</f>
        <v/>
      </c>
      <c r="AF277" s="78" t="str">
        <f aca="false">IF('Portfolio Register'!X77="","",'Portfolio Register'!X77)</f>
        <v/>
      </c>
      <c r="AG277" s="78" t="str">
        <f aca="false">IF(X277="","",IF(OR(AC277="EXPIRED",AC277="OVERDUE"),"1 - OVERDUE",IF(OR(AC277="MISSING DATE",AC277="CHECK INPUT"),"2 - MISSING / CHECK INPUT",IF(AB277&lt;=30,"3 - DUE ≤ 30 DAYS",IF(AB277&lt;=90,"4 - DUE ≤ 90 DAYS","5 - DUE ≤ 180 DAYS")))))</f>
        <v>5 - DUE ≤ 180 DAYS</v>
      </c>
    </row>
    <row r="278" customFormat="false" ht="24.95" hidden="false" customHeight="true" outlineLevel="0" collapsed="false">
      <c r="A278" s="14"/>
      <c r="B278" s="87"/>
      <c r="C278" s="88"/>
      <c r="D278" s="89"/>
      <c r="E278" s="90"/>
      <c r="F278" s="88"/>
      <c r="G278" s="91"/>
      <c r="H278" s="92"/>
      <c r="I278" s="88"/>
      <c r="J278" s="88"/>
      <c r="X278" s="78" t="n">
        <f aca="false">'Portfolio Register'!A73</f>
        <v>0</v>
      </c>
      <c r="Y278" s="78" t="n">
        <f aca="false">'Portfolio Register'!B73</f>
        <v>0</v>
      </c>
      <c r="Z278" s="78" t="str">
        <f aca="false">"AFSS"</f>
        <v>AFSS</v>
      </c>
      <c r="AA278" s="85" t="str">
        <f aca="false">IF('Portfolio Register'!J73="","",'Portfolio Register'!J73)</f>
        <v/>
      </c>
      <c r="AB278" s="78" t="str">
        <f aca="false">IF('Portfolio Register'!K73="","",'Portfolio Register'!K73)</f>
        <v/>
      </c>
      <c r="AC278" s="78" t="str">
        <f aca="false">'Portfolio Register'!L73</f>
        <v/>
      </c>
      <c r="AD278" s="78" t="str">
        <f aca="false">IF('Portfolio Register'!V78="","",'Portfolio Register'!V78)</f>
        <v/>
      </c>
      <c r="AE278" s="85" t="str">
        <f aca="false">IF('Portfolio Register'!W78="","",'Portfolio Register'!W78)</f>
        <v/>
      </c>
      <c r="AF278" s="78" t="str">
        <f aca="false">IF('Portfolio Register'!X78="","",'Portfolio Register'!X78)</f>
        <v/>
      </c>
      <c r="AG278" s="78" t="str">
        <f aca="false">IF(X278="","",IF(OR(AC278="EXPIRED",AC278="OVERDUE"),"1 - OVERDUE",IF(OR(AC278="MISSING DATE",AC278="CHECK INPUT"),"2 - MISSING / CHECK INPUT",IF(AB278&lt;=30,"3 - DUE ≤ 30 DAYS",IF(AB278&lt;=90,"4 - DUE ≤ 90 DAYS","5 - DUE ≤ 180 DAYS")))))</f>
        <v>5 - DUE ≤ 180 DAYS</v>
      </c>
    </row>
    <row r="279" customFormat="false" ht="24.95" hidden="false" customHeight="true" outlineLevel="0" collapsed="false">
      <c r="A279" s="14"/>
      <c r="B279" s="87"/>
      <c r="C279" s="88"/>
      <c r="D279" s="89"/>
      <c r="E279" s="90"/>
      <c r="F279" s="88"/>
      <c r="G279" s="91"/>
      <c r="H279" s="92"/>
      <c r="I279" s="88"/>
      <c r="J279" s="88"/>
      <c r="X279" s="78" t="n">
        <f aca="false">'Portfolio Register'!A73</f>
        <v>0</v>
      </c>
      <c r="Y279" s="78" t="n">
        <f aca="false">'Portfolio Register'!B73</f>
        <v>0</v>
      </c>
      <c r="Z279" s="78" t="str">
        <f aca="false">"Insurance"</f>
        <v>Insurance</v>
      </c>
      <c r="AA279" s="85" t="str">
        <f aca="false">IF('Portfolio Register'!N73="","",'Portfolio Register'!N73)</f>
        <v/>
      </c>
      <c r="AB279" s="78" t="str">
        <f aca="false">IF('Portfolio Register'!O73="","",'Portfolio Register'!O73)</f>
        <v/>
      </c>
      <c r="AC279" s="78" t="str">
        <f aca="false">'Portfolio Register'!P73</f>
        <v/>
      </c>
      <c r="AD279" s="78" t="str">
        <f aca="false">IF('Portfolio Register'!V79="","",'Portfolio Register'!V79)</f>
        <v/>
      </c>
      <c r="AE279" s="85" t="str">
        <f aca="false">IF('Portfolio Register'!W79="","",'Portfolio Register'!W79)</f>
        <v/>
      </c>
      <c r="AF279" s="78" t="str">
        <f aca="false">IF('Portfolio Register'!X79="","",'Portfolio Register'!X79)</f>
        <v/>
      </c>
      <c r="AG279" s="78" t="str">
        <f aca="false">IF(X279="","",IF(OR(AC279="EXPIRED",AC279="OVERDUE"),"1 - OVERDUE",IF(OR(AC279="MISSING DATE",AC279="CHECK INPUT"),"2 - MISSING / CHECK INPUT",IF(AB279&lt;=30,"3 - DUE ≤ 30 DAYS",IF(AB279&lt;=90,"4 - DUE ≤ 90 DAYS","5 - DUE ≤ 180 DAYS")))))</f>
        <v>5 - DUE ≤ 180 DAYS</v>
      </c>
    </row>
    <row r="280" customFormat="false" ht="24.95" hidden="false" customHeight="true" outlineLevel="0" collapsed="false">
      <c r="A280" s="14"/>
      <c r="B280" s="87"/>
      <c r="C280" s="88"/>
      <c r="D280" s="89"/>
      <c r="E280" s="90"/>
      <c r="F280" s="88"/>
      <c r="G280" s="91"/>
      <c r="H280" s="92"/>
      <c r="I280" s="88"/>
      <c r="J280" s="88"/>
      <c r="X280" s="78" t="n">
        <f aca="false">'Portfolio Register'!A73</f>
        <v>0</v>
      </c>
      <c r="Y280" s="78" t="n">
        <f aca="false">'Portfolio Register'!B73</f>
        <v>0</v>
      </c>
      <c r="Z280" s="78" t="str">
        <f aca="false">"Lift"</f>
        <v>Lift</v>
      </c>
      <c r="AA280" s="85" t="str">
        <f aca="false">IF('Portfolio Register'!R73="","",'Portfolio Register'!R73)</f>
        <v/>
      </c>
      <c r="AB280" s="78" t="str">
        <f aca="false">IF('Portfolio Register'!S73="","",'Portfolio Register'!S73)</f>
        <v/>
      </c>
      <c r="AC280" s="78" t="str">
        <f aca="false">'Portfolio Register'!T73</f>
        <v/>
      </c>
      <c r="AD280" s="78" t="str">
        <f aca="false">IF('Portfolio Register'!V80="","",'Portfolio Register'!V80)</f>
        <v/>
      </c>
      <c r="AE280" s="85" t="str">
        <f aca="false">IF('Portfolio Register'!W80="","",'Portfolio Register'!W80)</f>
        <v/>
      </c>
      <c r="AF280" s="78" t="str">
        <f aca="false">IF('Portfolio Register'!X80="","",'Portfolio Register'!X80)</f>
        <v/>
      </c>
      <c r="AG280" s="78" t="str">
        <f aca="false">IF(X280="","",IF(OR(AC280="EXPIRED",AC280="OVERDUE"),"1 - OVERDUE",IF(OR(AC280="MISSING DATE",AC280="CHECK INPUT"),"2 - MISSING / CHECK INPUT",IF(AB280&lt;=30,"3 - DUE ≤ 30 DAYS",IF(AB280&lt;=90,"4 - DUE ≤ 90 DAYS","5 - DUE ≤ 180 DAYS")))))</f>
        <v>5 - DUE ≤ 180 DAYS</v>
      </c>
    </row>
    <row r="281" customFormat="false" ht="24.95" hidden="false" customHeight="true" outlineLevel="0" collapsed="false">
      <c r="A281" s="14"/>
      <c r="B281" s="87"/>
      <c r="C281" s="88"/>
      <c r="D281" s="89"/>
      <c r="E281" s="90"/>
      <c r="F281" s="88"/>
      <c r="G281" s="91"/>
      <c r="H281" s="92"/>
      <c r="I281" s="88"/>
      <c r="J281" s="88"/>
      <c r="X281" s="78" t="n">
        <f aca="false">'Portfolio Register'!A74</f>
        <v>0</v>
      </c>
      <c r="Y281" s="78" t="n">
        <f aca="false">'Portfolio Register'!B74</f>
        <v>0</v>
      </c>
      <c r="Z281" s="78" t="str">
        <f aca="false">"SMAA"</f>
        <v>SMAA</v>
      </c>
      <c r="AA281" s="85" t="str">
        <f aca="false">IF('Portfolio Register'!F74="","",'Portfolio Register'!F74)</f>
        <v/>
      </c>
      <c r="AB281" s="78" t="str">
        <f aca="false">IF('Portfolio Register'!G74="","",'Portfolio Register'!G74)</f>
        <v/>
      </c>
      <c r="AC281" s="78" t="str">
        <f aca="false">'Portfolio Register'!H74</f>
        <v/>
      </c>
      <c r="AD281" s="78" t="str">
        <f aca="false">IF('Portfolio Register'!V81="","",'Portfolio Register'!V81)</f>
        <v/>
      </c>
      <c r="AE281" s="85" t="str">
        <f aca="false">IF('Portfolio Register'!W81="","",'Portfolio Register'!W81)</f>
        <v/>
      </c>
      <c r="AF281" s="78" t="str">
        <f aca="false">IF('Portfolio Register'!X81="","",'Portfolio Register'!X81)</f>
        <v/>
      </c>
      <c r="AG281" s="78" t="str">
        <f aca="false">IF(X281="","",IF(OR(AC281="EXPIRED",AC281="OVERDUE"),"1 - OVERDUE",IF(OR(AC281="MISSING DATE",AC281="CHECK INPUT"),"2 - MISSING / CHECK INPUT",IF(AB281&lt;=30,"3 - DUE ≤ 30 DAYS",IF(AB281&lt;=90,"4 - DUE ≤ 90 DAYS","5 - DUE ≤ 180 DAYS")))))</f>
        <v>5 - DUE ≤ 180 DAYS</v>
      </c>
    </row>
    <row r="282" customFormat="false" ht="24.95" hidden="false" customHeight="true" outlineLevel="0" collapsed="false">
      <c r="A282" s="14"/>
      <c r="B282" s="87"/>
      <c r="C282" s="88"/>
      <c r="D282" s="89"/>
      <c r="E282" s="90"/>
      <c r="F282" s="88"/>
      <c r="G282" s="91"/>
      <c r="H282" s="92"/>
      <c r="I282" s="88"/>
      <c r="J282" s="88"/>
      <c r="X282" s="78" t="n">
        <f aca="false">'Portfolio Register'!A74</f>
        <v>0</v>
      </c>
      <c r="Y282" s="78" t="n">
        <f aca="false">'Portfolio Register'!B74</f>
        <v>0</v>
      </c>
      <c r="Z282" s="78" t="str">
        <f aca="false">"AFSS"</f>
        <v>AFSS</v>
      </c>
      <c r="AA282" s="85" t="str">
        <f aca="false">IF('Portfolio Register'!J74="","",'Portfolio Register'!J74)</f>
        <v/>
      </c>
      <c r="AB282" s="78" t="str">
        <f aca="false">IF('Portfolio Register'!K74="","",'Portfolio Register'!K74)</f>
        <v/>
      </c>
      <c r="AC282" s="78" t="str">
        <f aca="false">'Portfolio Register'!L74</f>
        <v/>
      </c>
      <c r="AD282" s="78" t="str">
        <f aca="false">IF('Portfolio Register'!V82="","",'Portfolio Register'!V82)</f>
        <v/>
      </c>
      <c r="AE282" s="85" t="str">
        <f aca="false">IF('Portfolio Register'!W82="","",'Portfolio Register'!W82)</f>
        <v/>
      </c>
      <c r="AF282" s="78" t="str">
        <f aca="false">IF('Portfolio Register'!X82="","",'Portfolio Register'!X82)</f>
        <v/>
      </c>
      <c r="AG282" s="78" t="str">
        <f aca="false">IF(X282="","",IF(OR(AC282="EXPIRED",AC282="OVERDUE"),"1 - OVERDUE",IF(OR(AC282="MISSING DATE",AC282="CHECK INPUT"),"2 - MISSING / CHECK INPUT",IF(AB282&lt;=30,"3 - DUE ≤ 30 DAYS",IF(AB282&lt;=90,"4 - DUE ≤ 90 DAYS","5 - DUE ≤ 180 DAYS")))))</f>
        <v>5 - DUE ≤ 180 DAYS</v>
      </c>
    </row>
    <row r="283" customFormat="false" ht="24.95" hidden="false" customHeight="true" outlineLevel="0" collapsed="false">
      <c r="A283" s="14"/>
      <c r="B283" s="87"/>
      <c r="C283" s="88"/>
      <c r="D283" s="89"/>
      <c r="E283" s="90"/>
      <c r="F283" s="88"/>
      <c r="G283" s="91"/>
      <c r="H283" s="92"/>
      <c r="I283" s="88"/>
      <c r="J283" s="88"/>
      <c r="X283" s="78" t="n">
        <f aca="false">'Portfolio Register'!A74</f>
        <v>0</v>
      </c>
      <c r="Y283" s="78" t="n">
        <f aca="false">'Portfolio Register'!B74</f>
        <v>0</v>
      </c>
      <c r="Z283" s="78" t="str">
        <f aca="false">"Insurance"</f>
        <v>Insurance</v>
      </c>
      <c r="AA283" s="85" t="str">
        <f aca="false">IF('Portfolio Register'!N74="","",'Portfolio Register'!N74)</f>
        <v/>
      </c>
      <c r="AB283" s="78" t="str">
        <f aca="false">IF('Portfolio Register'!O74="","",'Portfolio Register'!O74)</f>
        <v/>
      </c>
      <c r="AC283" s="78" t="str">
        <f aca="false">'Portfolio Register'!P74</f>
        <v/>
      </c>
      <c r="AD283" s="78" t="str">
        <f aca="false">IF('Portfolio Register'!V83="","",'Portfolio Register'!V83)</f>
        <v/>
      </c>
      <c r="AE283" s="85" t="str">
        <f aca="false">IF('Portfolio Register'!W83="","",'Portfolio Register'!W83)</f>
        <v/>
      </c>
      <c r="AF283" s="78" t="str">
        <f aca="false">IF('Portfolio Register'!X83="","",'Portfolio Register'!X83)</f>
        <v/>
      </c>
      <c r="AG283" s="78" t="str">
        <f aca="false">IF(X283="","",IF(OR(AC283="EXPIRED",AC283="OVERDUE"),"1 - OVERDUE",IF(OR(AC283="MISSING DATE",AC283="CHECK INPUT"),"2 - MISSING / CHECK INPUT",IF(AB283&lt;=30,"3 - DUE ≤ 30 DAYS",IF(AB283&lt;=90,"4 - DUE ≤ 90 DAYS","5 - DUE ≤ 180 DAYS")))))</f>
        <v>5 - DUE ≤ 180 DAYS</v>
      </c>
    </row>
    <row r="284" customFormat="false" ht="24.95" hidden="false" customHeight="true" outlineLevel="0" collapsed="false">
      <c r="A284" s="14"/>
      <c r="B284" s="87"/>
      <c r="C284" s="88"/>
      <c r="D284" s="89"/>
      <c r="E284" s="90"/>
      <c r="F284" s="88"/>
      <c r="G284" s="91"/>
      <c r="H284" s="92"/>
      <c r="I284" s="88"/>
      <c r="J284" s="88"/>
      <c r="X284" s="78" t="n">
        <f aca="false">'Portfolio Register'!A74</f>
        <v>0</v>
      </c>
      <c r="Y284" s="78" t="n">
        <f aca="false">'Portfolio Register'!B74</f>
        <v>0</v>
      </c>
      <c r="Z284" s="78" t="str">
        <f aca="false">"Lift"</f>
        <v>Lift</v>
      </c>
      <c r="AA284" s="85" t="str">
        <f aca="false">IF('Portfolio Register'!R74="","",'Portfolio Register'!R74)</f>
        <v/>
      </c>
      <c r="AB284" s="78" t="str">
        <f aca="false">IF('Portfolio Register'!S74="","",'Portfolio Register'!S74)</f>
        <v/>
      </c>
      <c r="AC284" s="78" t="str">
        <f aca="false">'Portfolio Register'!T74</f>
        <v/>
      </c>
      <c r="AD284" s="78" t="str">
        <f aca="false">IF('Portfolio Register'!V84="","",'Portfolio Register'!V84)</f>
        <v/>
      </c>
      <c r="AE284" s="85" t="str">
        <f aca="false">IF('Portfolio Register'!W84="","",'Portfolio Register'!W84)</f>
        <v/>
      </c>
      <c r="AF284" s="78" t="str">
        <f aca="false">IF('Portfolio Register'!X84="","",'Portfolio Register'!X84)</f>
        <v/>
      </c>
      <c r="AG284" s="78" t="str">
        <f aca="false">IF(X284="","",IF(OR(AC284="EXPIRED",AC284="OVERDUE"),"1 - OVERDUE",IF(OR(AC284="MISSING DATE",AC284="CHECK INPUT"),"2 - MISSING / CHECK INPUT",IF(AB284&lt;=30,"3 - DUE ≤ 30 DAYS",IF(AB284&lt;=90,"4 - DUE ≤ 90 DAYS","5 - DUE ≤ 180 DAYS")))))</f>
        <v>5 - DUE ≤ 180 DAYS</v>
      </c>
    </row>
    <row r="285" customFormat="false" ht="24.95" hidden="false" customHeight="true" outlineLevel="0" collapsed="false">
      <c r="A285" s="14"/>
      <c r="B285" s="87"/>
      <c r="C285" s="88"/>
      <c r="D285" s="89"/>
      <c r="E285" s="90"/>
      <c r="F285" s="88"/>
      <c r="G285" s="91"/>
      <c r="H285" s="92"/>
      <c r="I285" s="88"/>
      <c r="J285" s="88"/>
      <c r="X285" s="78" t="n">
        <f aca="false">'Portfolio Register'!A75</f>
        <v>0</v>
      </c>
      <c r="Y285" s="78" t="n">
        <f aca="false">'Portfolio Register'!B75</f>
        <v>0</v>
      </c>
      <c r="Z285" s="78" t="str">
        <f aca="false">"SMAA"</f>
        <v>SMAA</v>
      </c>
      <c r="AA285" s="85" t="str">
        <f aca="false">IF('Portfolio Register'!F75="","",'Portfolio Register'!F75)</f>
        <v/>
      </c>
      <c r="AB285" s="78" t="str">
        <f aca="false">IF('Portfolio Register'!G75="","",'Portfolio Register'!G75)</f>
        <v/>
      </c>
      <c r="AC285" s="78" t="str">
        <f aca="false">'Portfolio Register'!H75</f>
        <v/>
      </c>
      <c r="AD285" s="78" t="str">
        <f aca="false">IF('Portfolio Register'!V85="","",'Portfolio Register'!V85)</f>
        <v/>
      </c>
      <c r="AE285" s="85" t="str">
        <f aca="false">IF('Portfolio Register'!W85="","",'Portfolio Register'!W85)</f>
        <v/>
      </c>
      <c r="AF285" s="78" t="str">
        <f aca="false">IF('Portfolio Register'!X85="","",'Portfolio Register'!X85)</f>
        <v/>
      </c>
      <c r="AG285" s="78" t="str">
        <f aca="false">IF(X285="","",IF(OR(AC285="EXPIRED",AC285="OVERDUE"),"1 - OVERDUE",IF(OR(AC285="MISSING DATE",AC285="CHECK INPUT"),"2 - MISSING / CHECK INPUT",IF(AB285&lt;=30,"3 - DUE ≤ 30 DAYS",IF(AB285&lt;=90,"4 - DUE ≤ 90 DAYS","5 - DUE ≤ 180 DAYS")))))</f>
        <v>5 - DUE ≤ 180 DAYS</v>
      </c>
    </row>
    <row r="286" customFormat="false" ht="24.95" hidden="false" customHeight="true" outlineLevel="0" collapsed="false">
      <c r="A286" s="14"/>
      <c r="B286" s="87"/>
      <c r="C286" s="88"/>
      <c r="D286" s="89"/>
      <c r="E286" s="90"/>
      <c r="F286" s="88"/>
      <c r="G286" s="91"/>
      <c r="H286" s="92"/>
      <c r="I286" s="88"/>
      <c r="J286" s="88"/>
      <c r="X286" s="78" t="n">
        <f aca="false">'Portfolio Register'!A75</f>
        <v>0</v>
      </c>
      <c r="Y286" s="78" t="n">
        <f aca="false">'Portfolio Register'!B75</f>
        <v>0</v>
      </c>
      <c r="Z286" s="78" t="str">
        <f aca="false">"AFSS"</f>
        <v>AFSS</v>
      </c>
      <c r="AA286" s="85" t="str">
        <f aca="false">IF('Portfolio Register'!J75="","",'Portfolio Register'!J75)</f>
        <v/>
      </c>
      <c r="AB286" s="78" t="str">
        <f aca="false">IF('Portfolio Register'!K75="","",'Portfolio Register'!K75)</f>
        <v/>
      </c>
      <c r="AC286" s="78" t="str">
        <f aca="false">'Portfolio Register'!L75</f>
        <v/>
      </c>
      <c r="AD286" s="78" t="str">
        <f aca="false">IF('Portfolio Register'!V86="","",'Portfolio Register'!V86)</f>
        <v/>
      </c>
      <c r="AE286" s="85" t="str">
        <f aca="false">IF('Portfolio Register'!W86="","",'Portfolio Register'!W86)</f>
        <v/>
      </c>
      <c r="AF286" s="78" t="str">
        <f aca="false">IF('Portfolio Register'!X86="","",'Portfolio Register'!X86)</f>
        <v/>
      </c>
      <c r="AG286" s="78" t="str">
        <f aca="false">IF(X286="","",IF(OR(AC286="EXPIRED",AC286="OVERDUE"),"1 - OVERDUE",IF(OR(AC286="MISSING DATE",AC286="CHECK INPUT"),"2 - MISSING / CHECK INPUT",IF(AB286&lt;=30,"3 - DUE ≤ 30 DAYS",IF(AB286&lt;=90,"4 - DUE ≤ 90 DAYS","5 - DUE ≤ 180 DAYS")))))</f>
        <v>5 - DUE ≤ 180 DAYS</v>
      </c>
    </row>
    <row r="287" customFormat="false" ht="24.95" hidden="false" customHeight="true" outlineLevel="0" collapsed="false">
      <c r="A287" s="14"/>
      <c r="B287" s="87"/>
      <c r="C287" s="88"/>
      <c r="D287" s="89"/>
      <c r="E287" s="90"/>
      <c r="F287" s="88"/>
      <c r="G287" s="91"/>
      <c r="H287" s="92"/>
      <c r="I287" s="88"/>
      <c r="J287" s="88"/>
      <c r="X287" s="78" t="n">
        <f aca="false">'Portfolio Register'!A75</f>
        <v>0</v>
      </c>
      <c r="Y287" s="78" t="n">
        <f aca="false">'Portfolio Register'!B75</f>
        <v>0</v>
      </c>
      <c r="Z287" s="78" t="str">
        <f aca="false">"Insurance"</f>
        <v>Insurance</v>
      </c>
      <c r="AA287" s="85" t="str">
        <f aca="false">IF('Portfolio Register'!N75="","",'Portfolio Register'!N75)</f>
        <v/>
      </c>
      <c r="AB287" s="78" t="str">
        <f aca="false">IF('Portfolio Register'!O75="","",'Portfolio Register'!O75)</f>
        <v/>
      </c>
      <c r="AC287" s="78" t="str">
        <f aca="false">'Portfolio Register'!P75</f>
        <v/>
      </c>
      <c r="AD287" s="78" t="str">
        <f aca="false">IF('Portfolio Register'!V87="","",'Portfolio Register'!V87)</f>
        <v/>
      </c>
      <c r="AE287" s="85" t="str">
        <f aca="false">IF('Portfolio Register'!W87="","",'Portfolio Register'!W87)</f>
        <v/>
      </c>
      <c r="AF287" s="78" t="str">
        <f aca="false">IF('Portfolio Register'!X87="","",'Portfolio Register'!X87)</f>
        <v/>
      </c>
      <c r="AG287" s="78" t="str">
        <f aca="false">IF(X287="","",IF(OR(AC287="EXPIRED",AC287="OVERDUE"),"1 - OVERDUE",IF(OR(AC287="MISSING DATE",AC287="CHECK INPUT"),"2 - MISSING / CHECK INPUT",IF(AB287&lt;=30,"3 - DUE ≤ 30 DAYS",IF(AB287&lt;=90,"4 - DUE ≤ 90 DAYS","5 - DUE ≤ 180 DAYS")))))</f>
        <v>5 - DUE ≤ 180 DAYS</v>
      </c>
    </row>
    <row r="288" customFormat="false" ht="24.95" hidden="false" customHeight="true" outlineLevel="0" collapsed="false">
      <c r="A288" s="14"/>
      <c r="B288" s="87"/>
      <c r="C288" s="88"/>
      <c r="D288" s="89"/>
      <c r="E288" s="90"/>
      <c r="F288" s="88"/>
      <c r="G288" s="91"/>
      <c r="H288" s="92"/>
      <c r="I288" s="88"/>
      <c r="J288" s="88"/>
      <c r="X288" s="78" t="n">
        <f aca="false">'Portfolio Register'!A75</f>
        <v>0</v>
      </c>
      <c r="Y288" s="78" t="n">
        <f aca="false">'Portfolio Register'!B75</f>
        <v>0</v>
      </c>
      <c r="Z288" s="78" t="str">
        <f aca="false">"Lift"</f>
        <v>Lift</v>
      </c>
      <c r="AA288" s="85" t="str">
        <f aca="false">IF('Portfolio Register'!R75="","",'Portfolio Register'!R75)</f>
        <v/>
      </c>
      <c r="AB288" s="78" t="str">
        <f aca="false">IF('Portfolio Register'!S75="","",'Portfolio Register'!S75)</f>
        <v/>
      </c>
      <c r="AC288" s="78" t="str">
        <f aca="false">'Portfolio Register'!T75</f>
        <v/>
      </c>
      <c r="AD288" s="78" t="str">
        <f aca="false">IF('Portfolio Register'!V88="","",'Portfolio Register'!V88)</f>
        <v/>
      </c>
      <c r="AE288" s="85" t="str">
        <f aca="false">IF('Portfolio Register'!W88="","",'Portfolio Register'!W88)</f>
        <v/>
      </c>
      <c r="AF288" s="78" t="str">
        <f aca="false">IF('Portfolio Register'!X88="","",'Portfolio Register'!X88)</f>
        <v/>
      </c>
      <c r="AG288" s="78" t="str">
        <f aca="false">IF(X288="","",IF(OR(AC288="EXPIRED",AC288="OVERDUE"),"1 - OVERDUE",IF(OR(AC288="MISSING DATE",AC288="CHECK INPUT"),"2 - MISSING / CHECK INPUT",IF(AB288&lt;=30,"3 - DUE ≤ 30 DAYS",IF(AB288&lt;=90,"4 - DUE ≤ 90 DAYS","5 - DUE ≤ 180 DAYS")))))</f>
        <v>5 - DUE ≤ 180 DAYS</v>
      </c>
    </row>
    <row r="289" customFormat="false" ht="24.95" hidden="false" customHeight="true" outlineLevel="0" collapsed="false">
      <c r="A289" s="14"/>
      <c r="B289" s="87"/>
      <c r="C289" s="88"/>
      <c r="D289" s="89"/>
      <c r="E289" s="90"/>
      <c r="F289" s="88"/>
      <c r="G289" s="91"/>
      <c r="H289" s="92"/>
      <c r="I289" s="88"/>
      <c r="J289" s="88"/>
      <c r="X289" s="78" t="n">
        <f aca="false">'Portfolio Register'!A76</f>
        <v>0</v>
      </c>
      <c r="Y289" s="78" t="n">
        <f aca="false">'Portfolio Register'!B76</f>
        <v>0</v>
      </c>
      <c r="Z289" s="78" t="str">
        <f aca="false">"SMAA"</f>
        <v>SMAA</v>
      </c>
      <c r="AA289" s="85" t="str">
        <f aca="false">IF('Portfolio Register'!F76="","",'Portfolio Register'!F76)</f>
        <v/>
      </c>
      <c r="AB289" s="78" t="str">
        <f aca="false">IF('Portfolio Register'!G76="","",'Portfolio Register'!G76)</f>
        <v/>
      </c>
      <c r="AC289" s="78" t="str">
        <f aca="false">'Portfolio Register'!H76</f>
        <v/>
      </c>
      <c r="AD289" s="78" t="str">
        <f aca="false">IF('Portfolio Register'!V89="","",'Portfolio Register'!V89)</f>
        <v/>
      </c>
      <c r="AE289" s="85" t="str">
        <f aca="false">IF('Portfolio Register'!W89="","",'Portfolio Register'!W89)</f>
        <v/>
      </c>
      <c r="AF289" s="78" t="str">
        <f aca="false">IF('Portfolio Register'!X89="","",'Portfolio Register'!X89)</f>
        <v/>
      </c>
      <c r="AG289" s="78" t="str">
        <f aca="false">IF(X289="","",IF(OR(AC289="EXPIRED",AC289="OVERDUE"),"1 - OVERDUE",IF(OR(AC289="MISSING DATE",AC289="CHECK INPUT"),"2 - MISSING / CHECK INPUT",IF(AB289&lt;=30,"3 - DUE ≤ 30 DAYS",IF(AB289&lt;=90,"4 - DUE ≤ 90 DAYS","5 - DUE ≤ 180 DAYS")))))</f>
        <v>5 - DUE ≤ 180 DAYS</v>
      </c>
    </row>
    <row r="290" customFormat="false" ht="24.95" hidden="false" customHeight="true" outlineLevel="0" collapsed="false">
      <c r="A290" s="14"/>
      <c r="B290" s="87"/>
      <c r="C290" s="88"/>
      <c r="D290" s="89"/>
      <c r="E290" s="90"/>
      <c r="F290" s="88"/>
      <c r="G290" s="91"/>
      <c r="H290" s="92"/>
      <c r="I290" s="88"/>
      <c r="J290" s="88"/>
      <c r="X290" s="78" t="n">
        <f aca="false">'Portfolio Register'!A76</f>
        <v>0</v>
      </c>
      <c r="Y290" s="78" t="n">
        <f aca="false">'Portfolio Register'!B76</f>
        <v>0</v>
      </c>
      <c r="Z290" s="78" t="str">
        <f aca="false">"AFSS"</f>
        <v>AFSS</v>
      </c>
      <c r="AA290" s="85" t="str">
        <f aca="false">IF('Portfolio Register'!J76="","",'Portfolio Register'!J76)</f>
        <v/>
      </c>
      <c r="AB290" s="78" t="str">
        <f aca="false">IF('Portfolio Register'!K76="","",'Portfolio Register'!K76)</f>
        <v/>
      </c>
      <c r="AC290" s="78" t="str">
        <f aca="false">'Portfolio Register'!L76</f>
        <v/>
      </c>
      <c r="AD290" s="78" t="str">
        <f aca="false">IF('Portfolio Register'!V90="","",'Portfolio Register'!V90)</f>
        <v/>
      </c>
      <c r="AE290" s="85" t="str">
        <f aca="false">IF('Portfolio Register'!W90="","",'Portfolio Register'!W90)</f>
        <v/>
      </c>
      <c r="AF290" s="78" t="str">
        <f aca="false">IF('Portfolio Register'!X90="","",'Portfolio Register'!X90)</f>
        <v/>
      </c>
      <c r="AG290" s="78" t="str">
        <f aca="false">IF(X290="","",IF(OR(AC290="EXPIRED",AC290="OVERDUE"),"1 - OVERDUE",IF(OR(AC290="MISSING DATE",AC290="CHECK INPUT"),"2 - MISSING / CHECK INPUT",IF(AB290&lt;=30,"3 - DUE ≤ 30 DAYS",IF(AB290&lt;=90,"4 - DUE ≤ 90 DAYS","5 - DUE ≤ 180 DAYS")))))</f>
        <v>5 - DUE ≤ 180 DAYS</v>
      </c>
    </row>
    <row r="291" customFormat="false" ht="24.95" hidden="false" customHeight="true" outlineLevel="0" collapsed="false">
      <c r="A291" s="14"/>
      <c r="B291" s="87"/>
      <c r="C291" s="88"/>
      <c r="D291" s="89"/>
      <c r="E291" s="90"/>
      <c r="F291" s="88"/>
      <c r="G291" s="91"/>
      <c r="H291" s="92"/>
      <c r="I291" s="88"/>
      <c r="J291" s="88"/>
      <c r="X291" s="78" t="n">
        <f aca="false">'Portfolio Register'!A76</f>
        <v>0</v>
      </c>
      <c r="Y291" s="78" t="n">
        <f aca="false">'Portfolio Register'!B76</f>
        <v>0</v>
      </c>
      <c r="Z291" s="78" t="str">
        <f aca="false">"Insurance"</f>
        <v>Insurance</v>
      </c>
      <c r="AA291" s="85" t="str">
        <f aca="false">IF('Portfolio Register'!N76="","",'Portfolio Register'!N76)</f>
        <v/>
      </c>
      <c r="AB291" s="78" t="str">
        <f aca="false">IF('Portfolio Register'!O76="","",'Portfolio Register'!O76)</f>
        <v/>
      </c>
      <c r="AC291" s="78" t="str">
        <f aca="false">'Portfolio Register'!P76</f>
        <v/>
      </c>
      <c r="AD291" s="78" t="str">
        <f aca="false">IF('Portfolio Register'!V91="","",'Portfolio Register'!V91)</f>
        <v/>
      </c>
      <c r="AE291" s="85" t="str">
        <f aca="false">IF('Portfolio Register'!W91="","",'Portfolio Register'!W91)</f>
        <v/>
      </c>
      <c r="AF291" s="78" t="str">
        <f aca="false">IF('Portfolio Register'!X91="","",'Portfolio Register'!X91)</f>
        <v/>
      </c>
      <c r="AG291" s="78" t="str">
        <f aca="false">IF(X291="","",IF(OR(AC291="EXPIRED",AC291="OVERDUE"),"1 - OVERDUE",IF(OR(AC291="MISSING DATE",AC291="CHECK INPUT"),"2 - MISSING / CHECK INPUT",IF(AB291&lt;=30,"3 - DUE ≤ 30 DAYS",IF(AB291&lt;=90,"4 - DUE ≤ 90 DAYS","5 - DUE ≤ 180 DAYS")))))</f>
        <v>5 - DUE ≤ 180 DAYS</v>
      </c>
    </row>
    <row r="292" customFormat="false" ht="24.95" hidden="false" customHeight="true" outlineLevel="0" collapsed="false">
      <c r="A292" s="14"/>
      <c r="B292" s="87"/>
      <c r="C292" s="88"/>
      <c r="D292" s="89"/>
      <c r="E292" s="90"/>
      <c r="F292" s="88"/>
      <c r="G292" s="91"/>
      <c r="H292" s="92"/>
      <c r="I292" s="88"/>
      <c r="J292" s="88"/>
      <c r="X292" s="78" t="n">
        <f aca="false">'Portfolio Register'!A76</f>
        <v>0</v>
      </c>
      <c r="Y292" s="78" t="n">
        <f aca="false">'Portfolio Register'!B76</f>
        <v>0</v>
      </c>
      <c r="Z292" s="78" t="str">
        <f aca="false">"Lift"</f>
        <v>Lift</v>
      </c>
      <c r="AA292" s="85" t="str">
        <f aca="false">IF('Portfolio Register'!R76="","",'Portfolio Register'!R76)</f>
        <v/>
      </c>
      <c r="AB292" s="78" t="str">
        <f aca="false">IF('Portfolio Register'!S76="","",'Portfolio Register'!S76)</f>
        <v/>
      </c>
      <c r="AC292" s="78" t="str">
        <f aca="false">'Portfolio Register'!T76</f>
        <v/>
      </c>
      <c r="AD292" s="78" t="str">
        <f aca="false">IF('Portfolio Register'!V92="","",'Portfolio Register'!V92)</f>
        <v/>
      </c>
      <c r="AE292" s="85" t="str">
        <f aca="false">IF('Portfolio Register'!W92="","",'Portfolio Register'!W92)</f>
        <v/>
      </c>
      <c r="AF292" s="78" t="str">
        <f aca="false">IF('Portfolio Register'!X92="","",'Portfolio Register'!X92)</f>
        <v/>
      </c>
      <c r="AG292" s="78" t="str">
        <f aca="false">IF(X292="","",IF(OR(AC292="EXPIRED",AC292="OVERDUE"),"1 - OVERDUE",IF(OR(AC292="MISSING DATE",AC292="CHECK INPUT"),"2 - MISSING / CHECK INPUT",IF(AB292&lt;=30,"3 - DUE ≤ 30 DAYS",IF(AB292&lt;=90,"4 - DUE ≤ 90 DAYS","5 - DUE ≤ 180 DAYS")))))</f>
        <v>5 - DUE ≤ 180 DAYS</v>
      </c>
    </row>
    <row r="293" customFormat="false" ht="24.95" hidden="false" customHeight="true" outlineLevel="0" collapsed="false">
      <c r="A293" s="14"/>
      <c r="B293" s="87"/>
      <c r="C293" s="88"/>
      <c r="D293" s="89"/>
      <c r="E293" s="90"/>
      <c r="F293" s="88"/>
      <c r="G293" s="91"/>
      <c r="H293" s="92"/>
      <c r="I293" s="88"/>
      <c r="J293" s="88"/>
      <c r="X293" s="78" t="n">
        <f aca="false">'Portfolio Register'!A77</f>
        <v>0</v>
      </c>
      <c r="Y293" s="78" t="n">
        <f aca="false">'Portfolio Register'!B77</f>
        <v>0</v>
      </c>
      <c r="Z293" s="78" t="str">
        <f aca="false">"SMAA"</f>
        <v>SMAA</v>
      </c>
      <c r="AA293" s="85" t="str">
        <f aca="false">IF('Portfolio Register'!F77="","",'Portfolio Register'!F77)</f>
        <v/>
      </c>
      <c r="AB293" s="78" t="str">
        <f aca="false">IF('Portfolio Register'!G77="","",'Portfolio Register'!G77)</f>
        <v/>
      </c>
      <c r="AC293" s="78" t="str">
        <f aca="false">'Portfolio Register'!H77</f>
        <v/>
      </c>
      <c r="AD293" s="78" t="str">
        <f aca="false">IF('Portfolio Register'!V93="","",'Portfolio Register'!V93)</f>
        <v/>
      </c>
      <c r="AE293" s="85" t="str">
        <f aca="false">IF('Portfolio Register'!W93="","",'Portfolio Register'!W93)</f>
        <v/>
      </c>
      <c r="AF293" s="78" t="str">
        <f aca="false">IF('Portfolio Register'!X93="","",'Portfolio Register'!X93)</f>
        <v/>
      </c>
      <c r="AG293" s="78" t="str">
        <f aca="false">IF(X293="","",IF(OR(AC293="EXPIRED",AC293="OVERDUE"),"1 - OVERDUE",IF(OR(AC293="MISSING DATE",AC293="CHECK INPUT"),"2 - MISSING / CHECK INPUT",IF(AB293&lt;=30,"3 - DUE ≤ 30 DAYS",IF(AB293&lt;=90,"4 - DUE ≤ 90 DAYS","5 - DUE ≤ 180 DAYS")))))</f>
        <v>5 - DUE ≤ 180 DAYS</v>
      </c>
    </row>
    <row r="294" customFormat="false" ht="24.95" hidden="false" customHeight="true" outlineLevel="0" collapsed="false">
      <c r="A294" s="14"/>
      <c r="B294" s="87"/>
      <c r="C294" s="88"/>
      <c r="D294" s="89"/>
      <c r="E294" s="90"/>
      <c r="F294" s="88"/>
      <c r="G294" s="91"/>
      <c r="H294" s="92"/>
      <c r="I294" s="88"/>
      <c r="J294" s="88"/>
      <c r="X294" s="78" t="n">
        <f aca="false">'Portfolio Register'!A77</f>
        <v>0</v>
      </c>
      <c r="Y294" s="78" t="n">
        <f aca="false">'Portfolio Register'!B77</f>
        <v>0</v>
      </c>
      <c r="Z294" s="78" t="str">
        <f aca="false">"AFSS"</f>
        <v>AFSS</v>
      </c>
      <c r="AA294" s="85" t="str">
        <f aca="false">IF('Portfolio Register'!J77="","",'Portfolio Register'!J77)</f>
        <v/>
      </c>
      <c r="AB294" s="78" t="str">
        <f aca="false">IF('Portfolio Register'!K77="","",'Portfolio Register'!K77)</f>
        <v/>
      </c>
      <c r="AC294" s="78" t="str">
        <f aca="false">'Portfolio Register'!L77</f>
        <v/>
      </c>
      <c r="AD294" s="78" t="str">
        <f aca="false">IF('Portfolio Register'!V94="","",'Portfolio Register'!V94)</f>
        <v/>
      </c>
      <c r="AE294" s="85" t="str">
        <f aca="false">IF('Portfolio Register'!W94="","",'Portfolio Register'!W94)</f>
        <v/>
      </c>
      <c r="AF294" s="78" t="str">
        <f aca="false">IF('Portfolio Register'!X94="","",'Portfolio Register'!X94)</f>
        <v/>
      </c>
      <c r="AG294" s="78" t="str">
        <f aca="false">IF(X294="","",IF(OR(AC294="EXPIRED",AC294="OVERDUE"),"1 - OVERDUE",IF(OR(AC294="MISSING DATE",AC294="CHECK INPUT"),"2 - MISSING / CHECK INPUT",IF(AB294&lt;=30,"3 - DUE ≤ 30 DAYS",IF(AB294&lt;=90,"4 - DUE ≤ 90 DAYS","5 - DUE ≤ 180 DAYS")))))</f>
        <v>5 - DUE ≤ 180 DAYS</v>
      </c>
    </row>
    <row r="295" customFormat="false" ht="24.95" hidden="false" customHeight="true" outlineLevel="0" collapsed="false">
      <c r="A295" s="14"/>
      <c r="B295" s="87"/>
      <c r="C295" s="88"/>
      <c r="D295" s="89"/>
      <c r="E295" s="90"/>
      <c r="F295" s="88"/>
      <c r="G295" s="91"/>
      <c r="H295" s="92"/>
      <c r="I295" s="88"/>
      <c r="J295" s="88"/>
      <c r="X295" s="78" t="n">
        <f aca="false">'Portfolio Register'!A77</f>
        <v>0</v>
      </c>
      <c r="Y295" s="78" t="n">
        <f aca="false">'Portfolio Register'!B77</f>
        <v>0</v>
      </c>
      <c r="Z295" s="78" t="str">
        <f aca="false">"Insurance"</f>
        <v>Insurance</v>
      </c>
      <c r="AA295" s="85" t="str">
        <f aca="false">IF('Portfolio Register'!N77="","",'Portfolio Register'!N77)</f>
        <v/>
      </c>
      <c r="AB295" s="78" t="str">
        <f aca="false">IF('Portfolio Register'!O77="","",'Portfolio Register'!O77)</f>
        <v/>
      </c>
      <c r="AC295" s="78" t="str">
        <f aca="false">'Portfolio Register'!P77</f>
        <v/>
      </c>
      <c r="AD295" s="78" t="str">
        <f aca="false">IF('Portfolio Register'!V95="","",'Portfolio Register'!V95)</f>
        <v/>
      </c>
      <c r="AE295" s="85" t="str">
        <f aca="false">IF('Portfolio Register'!W95="","",'Portfolio Register'!W95)</f>
        <v/>
      </c>
      <c r="AF295" s="78" t="str">
        <f aca="false">IF('Portfolio Register'!X95="","",'Portfolio Register'!X95)</f>
        <v/>
      </c>
      <c r="AG295" s="78" t="str">
        <f aca="false">IF(X295="","",IF(OR(AC295="EXPIRED",AC295="OVERDUE"),"1 - OVERDUE",IF(OR(AC295="MISSING DATE",AC295="CHECK INPUT"),"2 - MISSING / CHECK INPUT",IF(AB295&lt;=30,"3 - DUE ≤ 30 DAYS",IF(AB295&lt;=90,"4 - DUE ≤ 90 DAYS","5 - DUE ≤ 180 DAYS")))))</f>
        <v>5 - DUE ≤ 180 DAYS</v>
      </c>
    </row>
    <row r="296" customFormat="false" ht="24.95" hidden="false" customHeight="true" outlineLevel="0" collapsed="false">
      <c r="A296" s="14"/>
      <c r="B296" s="87"/>
      <c r="C296" s="88"/>
      <c r="D296" s="89"/>
      <c r="E296" s="90"/>
      <c r="F296" s="88"/>
      <c r="G296" s="91"/>
      <c r="H296" s="92"/>
      <c r="I296" s="88"/>
      <c r="J296" s="88"/>
      <c r="X296" s="78" t="n">
        <f aca="false">'Portfolio Register'!A77</f>
        <v>0</v>
      </c>
      <c r="Y296" s="78" t="n">
        <f aca="false">'Portfolio Register'!B77</f>
        <v>0</v>
      </c>
      <c r="Z296" s="78" t="str">
        <f aca="false">"Lift"</f>
        <v>Lift</v>
      </c>
      <c r="AA296" s="85" t="str">
        <f aca="false">IF('Portfolio Register'!R77="","",'Portfolio Register'!R77)</f>
        <v/>
      </c>
      <c r="AB296" s="78" t="str">
        <f aca="false">IF('Portfolio Register'!S77="","",'Portfolio Register'!S77)</f>
        <v/>
      </c>
      <c r="AC296" s="78" t="str">
        <f aca="false">'Portfolio Register'!T77</f>
        <v/>
      </c>
      <c r="AD296" s="78" t="str">
        <f aca="false">IF('Portfolio Register'!V96="","",'Portfolio Register'!V96)</f>
        <v/>
      </c>
      <c r="AE296" s="85" t="str">
        <f aca="false">IF('Portfolio Register'!W96="","",'Portfolio Register'!W96)</f>
        <v/>
      </c>
      <c r="AF296" s="78" t="str">
        <f aca="false">IF('Portfolio Register'!X96="","",'Portfolio Register'!X96)</f>
        <v/>
      </c>
      <c r="AG296" s="78" t="str">
        <f aca="false">IF(X296="","",IF(OR(AC296="EXPIRED",AC296="OVERDUE"),"1 - OVERDUE",IF(OR(AC296="MISSING DATE",AC296="CHECK INPUT"),"2 - MISSING / CHECK INPUT",IF(AB296&lt;=30,"3 - DUE ≤ 30 DAYS",IF(AB296&lt;=90,"4 - DUE ≤ 90 DAYS","5 - DUE ≤ 180 DAYS")))))</f>
        <v>5 - DUE ≤ 180 DAYS</v>
      </c>
    </row>
    <row r="297" customFormat="false" ht="24.95" hidden="false" customHeight="true" outlineLevel="0" collapsed="false">
      <c r="A297" s="14"/>
      <c r="B297" s="87"/>
      <c r="C297" s="88"/>
      <c r="D297" s="89"/>
      <c r="E297" s="90"/>
      <c r="F297" s="88"/>
      <c r="G297" s="91"/>
      <c r="H297" s="92"/>
      <c r="I297" s="88"/>
      <c r="J297" s="88"/>
      <c r="X297" s="78" t="n">
        <f aca="false">'Portfolio Register'!A78</f>
        <v>0</v>
      </c>
      <c r="Y297" s="78" t="n">
        <f aca="false">'Portfolio Register'!B78</f>
        <v>0</v>
      </c>
      <c r="Z297" s="78" t="str">
        <f aca="false">"SMAA"</f>
        <v>SMAA</v>
      </c>
      <c r="AA297" s="85" t="str">
        <f aca="false">IF('Portfolio Register'!F78="","",'Portfolio Register'!F78)</f>
        <v/>
      </c>
      <c r="AB297" s="78" t="str">
        <f aca="false">IF('Portfolio Register'!G78="","",'Portfolio Register'!G78)</f>
        <v/>
      </c>
      <c r="AC297" s="78" t="str">
        <f aca="false">'Portfolio Register'!H78</f>
        <v/>
      </c>
      <c r="AD297" s="78" t="str">
        <f aca="false">IF('Portfolio Register'!V97="","",'Portfolio Register'!V97)</f>
        <v/>
      </c>
      <c r="AE297" s="85" t="str">
        <f aca="false">IF('Portfolio Register'!W97="","",'Portfolio Register'!W97)</f>
        <v/>
      </c>
      <c r="AF297" s="78" t="str">
        <f aca="false">IF('Portfolio Register'!X97="","",'Portfolio Register'!X97)</f>
        <v/>
      </c>
      <c r="AG297" s="78" t="str">
        <f aca="false">IF(X297="","",IF(OR(AC297="EXPIRED",AC297="OVERDUE"),"1 - OVERDUE",IF(OR(AC297="MISSING DATE",AC297="CHECK INPUT"),"2 - MISSING / CHECK INPUT",IF(AB297&lt;=30,"3 - DUE ≤ 30 DAYS",IF(AB297&lt;=90,"4 - DUE ≤ 90 DAYS","5 - DUE ≤ 180 DAYS")))))</f>
        <v>5 - DUE ≤ 180 DAYS</v>
      </c>
    </row>
    <row r="298" customFormat="false" ht="24.95" hidden="false" customHeight="true" outlineLevel="0" collapsed="false">
      <c r="A298" s="14"/>
      <c r="B298" s="87"/>
      <c r="C298" s="88"/>
      <c r="D298" s="89"/>
      <c r="E298" s="90"/>
      <c r="F298" s="88"/>
      <c r="G298" s="91"/>
      <c r="H298" s="92"/>
      <c r="I298" s="88"/>
      <c r="J298" s="88"/>
      <c r="X298" s="78" t="n">
        <f aca="false">'Portfolio Register'!A78</f>
        <v>0</v>
      </c>
      <c r="Y298" s="78" t="n">
        <f aca="false">'Portfolio Register'!B78</f>
        <v>0</v>
      </c>
      <c r="Z298" s="78" t="str">
        <f aca="false">"AFSS"</f>
        <v>AFSS</v>
      </c>
      <c r="AA298" s="85" t="str">
        <f aca="false">IF('Portfolio Register'!J78="","",'Portfolio Register'!J78)</f>
        <v/>
      </c>
      <c r="AB298" s="78" t="str">
        <f aca="false">IF('Portfolio Register'!K78="","",'Portfolio Register'!K78)</f>
        <v/>
      </c>
      <c r="AC298" s="78" t="str">
        <f aca="false">'Portfolio Register'!L78</f>
        <v/>
      </c>
      <c r="AD298" s="78" t="str">
        <f aca="false">IF('Portfolio Register'!V98="","",'Portfolio Register'!V98)</f>
        <v/>
      </c>
      <c r="AE298" s="85" t="str">
        <f aca="false">IF('Portfolio Register'!W98="","",'Portfolio Register'!W98)</f>
        <v/>
      </c>
      <c r="AF298" s="78" t="str">
        <f aca="false">IF('Portfolio Register'!X98="","",'Portfolio Register'!X98)</f>
        <v/>
      </c>
      <c r="AG298" s="78" t="str">
        <f aca="false">IF(X298="","",IF(OR(AC298="EXPIRED",AC298="OVERDUE"),"1 - OVERDUE",IF(OR(AC298="MISSING DATE",AC298="CHECK INPUT"),"2 - MISSING / CHECK INPUT",IF(AB298&lt;=30,"3 - DUE ≤ 30 DAYS",IF(AB298&lt;=90,"4 - DUE ≤ 90 DAYS","5 - DUE ≤ 180 DAYS")))))</f>
        <v>5 - DUE ≤ 180 DAYS</v>
      </c>
    </row>
    <row r="299" customFormat="false" ht="24.95" hidden="false" customHeight="true" outlineLevel="0" collapsed="false">
      <c r="A299" s="14"/>
      <c r="B299" s="87"/>
      <c r="C299" s="88"/>
      <c r="D299" s="89"/>
      <c r="E299" s="90"/>
      <c r="F299" s="88"/>
      <c r="G299" s="91"/>
      <c r="H299" s="92"/>
      <c r="I299" s="88"/>
      <c r="J299" s="88"/>
      <c r="X299" s="78" t="n">
        <f aca="false">'Portfolio Register'!A78</f>
        <v>0</v>
      </c>
      <c r="Y299" s="78" t="n">
        <f aca="false">'Portfolio Register'!B78</f>
        <v>0</v>
      </c>
      <c r="Z299" s="78" t="str">
        <f aca="false">"Insurance"</f>
        <v>Insurance</v>
      </c>
      <c r="AA299" s="85" t="str">
        <f aca="false">IF('Portfolio Register'!N78="","",'Portfolio Register'!N78)</f>
        <v/>
      </c>
      <c r="AB299" s="78" t="str">
        <f aca="false">IF('Portfolio Register'!O78="","",'Portfolio Register'!O78)</f>
        <v/>
      </c>
      <c r="AC299" s="78" t="str">
        <f aca="false">'Portfolio Register'!P78</f>
        <v/>
      </c>
      <c r="AD299" s="78" t="str">
        <f aca="false">IF('Portfolio Register'!V99="","",'Portfolio Register'!V99)</f>
        <v/>
      </c>
      <c r="AE299" s="85" t="str">
        <f aca="false">IF('Portfolio Register'!W99="","",'Portfolio Register'!W99)</f>
        <v/>
      </c>
      <c r="AF299" s="78" t="str">
        <f aca="false">IF('Portfolio Register'!X99="","",'Portfolio Register'!X99)</f>
        <v/>
      </c>
      <c r="AG299" s="78" t="str">
        <f aca="false">IF(X299="","",IF(OR(AC299="EXPIRED",AC299="OVERDUE"),"1 - OVERDUE",IF(OR(AC299="MISSING DATE",AC299="CHECK INPUT"),"2 - MISSING / CHECK INPUT",IF(AB299&lt;=30,"3 - DUE ≤ 30 DAYS",IF(AB299&lt;=90,"4 - DUE ≤ 90 DAYS","5 - DUE ≤ 180 DAYS")))))</f>
        <v>5 - DUE ≤ 180 DAYS</v>
      </c>
    </row>
    <row r="300" customFormat="false" ht="24.95" hidden="false" customHeight="true" outlineLevel="0" collapsed="false">
      <c r="A300" s="14"/>
      <c r="B300" s="87"/>
      <c r="C300" s="88"/>
      <c r="D300" s="89"/>
      <c r="E300" s="90"/>
      <c r="F300" s="88"/>
      <c r="G300" s="91"/>
      <c r="H300" s="92"/>
      <c r="I300" s="88"/>
      <c r="J300" s="88"/>
      <c r="X300" s="78" t="n">
        <f aca="false">'Portfolio Register'!A78</f>
        <v>0</v>
      </c>
      <c r="Y300" s="78" t="n">
        <f aca="false">'Portfolio Register'!B78</f>
        <v>0</v>
      </c>
      <c r="Z300" s="78" t="str">
        <f aca="false">"Lift"</f>
        <v>Lift</v>
      </c>
      <c r="AA300" s="85" t="str">
        <f aca="false">IF('Portfolio Register'!R78="","",'Portfolio Register'!R78)</f>
        <v/>
      </c>
      <c r="AB300" s="78" t="str">
        <f aca="false">IF('Portfolio Register'!S78="","",'Portfolio Register'!S78)</f>
        <v/>
      </c>
      <c r="AC300" s="78" t="str">
        <f aca="false">'Portfolio Register'!T78</f>
        <v/>
      </c>
      <c r="AD300" s="78" t="str">
        <f aca="false">IF('Portfolio Register'!V100="","",'Portfolio Register'!V100)</f>
        <v/>
      </c>
      <c r="AE300" s="85" t="str">
        <f aca="false">IF('Portfolio Register'!W100="","",'Portfolio Register'!W100)</f>
        <v/>
      </c>
      <c r="AF300" s="78" t="str">
        <f aca="false">IF('Portfolio Register'!X100="","",'Portfolio Register'!X100)</f>
        <v/>
      </c>
      <c r="AG300" s="78" t="str">
        <f aca="false">IF(X300="","",IF(OR(AC300="EXPIRED",AC300="OVERDUE"),"1 - OVERDUE",IF(OR(AC300="MISSING DATE",AC300="CHECK INPUT"),"2 - MISSING / CHECK INPUT",IF(AB300&lt;=30,"3 - DUE ≤ 30 DAYS",IF(AB300&lt;=90,"4 - DUE ≤ 90 DAYS","5 - DUE ≤ 180 DAYS")))))</f>
        <v>5 - DUE ≤ 180 DAYS</v>
      </c>
    </row>
    <row r="301" customFormat="false" ht="24.95" hidden="false" customHeight="true" outlineLevel="0" collapsed="false">
      <c r="A301" s="14"/>
      <c r="B301" s="87"/>
      <c r="C301" s="88"/>
      <c r="D301" s="89"/>
      <c r="E301" s="90"/>
      <c r="F301" s="88"/>
      <c r="G301" s="91"/>
      <c r="H301" s="92"/>
      <c r="I301" s="88"/>
      <c r="J301" s="88"/>
      <c r="X301" s="78" t="n">
        <f aca="false">'Portfolio Register'!A79</f>
        <v>0</v>
      </c>
      <c r="Y301" s="78" t="n">
        <f aca="false">'Portfolio Register'!B79</f>
        <v>0</v>
      </c>
      <c r="Z301" s="78" t="str">
        <f aca="false">"SMAA"</f>
        <v>SMAA</v>
      </c>
      <c r="AA301" s="85" t="str">
        <f aca="false">IF('Portfolio Register'!F79="","",'Portfolio Register'!F79)</f>
        <v/>
      </c>
      <c r="AB301" s="78" t="str">
        <f aca="false">IF('Portfolio Register'!G79="","",'Portfolio Register'!G79)</f>
        <v/>
      </c>
      <c r="AC301" s="78" t="str">
        <f aca="false">'Portfolio Register'!H79</f>
        <v/>
      </c>
      <c r="AD301" s="78" t="str">
        <f aca="false">IF('Portfolio Register'!V101="","",'Portfolio Register'!V101)</f>
        <v/>
      </c>
      <c r="AE301" s="85" t="str">
        <f aca="false">IF('Portfolio Register'!W101="","",'Portfolio Register'!W101)</f>
        <v/>
      </c>
      <c r="AF301" s="78" t="str">
        <f aca="false">IF('Portfolio Register'!X101="","",'Portfolio Register'!X101)</f>
        <v/>
      </c>
      <c r="AG301" s="78" t="str">
        <f aca="false">IF(X301="","",IF(OR(AC301="EXPIRED",AC301="OVERDUE"),"1 - OVERDUE",IF(OR(AC301="MISSING DATE",AC301="CHECK INPUT"),"2 - MISSING / CHECK INPUT",IF(AB301&lt;=30,"3 - DUE ≤ 30 DAYS",IF(AB301&lt;=90,"4 - DUE ≤ 90 DAYS","5 - DUE ≤ 180 DAYS")))))</f>
        <v>5 - DUE ≤ 180 DAYS</v>
      </c>
    </row>
    <row r="302" customFormat="false" ht="24.95" hidden="false" customHeight="true" outlineLevel="0" collapsed="false">
      <c r="A302" s="14"/>
      <c r="B302" s="87"/>
      <c r="C302" s="88"/>
      <c r="D302" s="89"/>
      <c r="E302" s="90"/>
      <c r="F302" s="88"/>
      <c r="G302" s="91"/>
      <c r="H302" s="92"/>
      <c r="I302" s="88"/>
      <c r="J302" s="88"/>
      <c r="X302" s="78" t="n">
        <f aca="false">'Portfolio Register'!A79</f>
        <v>0</v>
      </c>
      <c r="Y302" s="78" t="n">
        <f aca="false">'Portfolio Register'!B79</f>
        <v>0</v>
      </c>
      <c r="Z302" s="78" t="str">
        <f aca="false">"AFSS"</f>
        <v>AFSS</v>
      </c>
      <c r="AA302" s="85" t="str">
        <f aca="false">IF('Portfolio Register'!J79="","",'Portfolio Register'!J79)</f>
        <v/>
      </c>
      <c r="AB302" s="78" t="str">
        <f aca="false">IF('Portfolio Register'!K79="","",'Portfolio Register'!K79)</f>
        <v/>
      </c>
      <c r="AC302" s="78" t="str">
        <f aca="false">'Portfolio Register'!L79</f>
        <v/>
      </c>
      <c r="AD302" s="78" t="str">
        <f aca="false">IF('Portfolio Register'!V102="","",'Portfolio Register'!V102)</f>
        <v/>
      </c>
      <c r="AE302" s="85" t="str">
        <f aca="false">IF('Portfolio Register'!W102="","",'Portfolio Register'!W102)</f>
        <v/>
      </c>
      <c r="AF302" s="78" t="str">
        <f aca="false">IF('Portfolio Register'!X102="","",'Portfolio Register'!X102)</f>
        <v/>
      </c>
      <c r="AG302" s="78" t="str">
        <f aca="false">IF(X302="","",IF(OR(AC302="EXPIRED",AC302="OVERDUE"),"1 - OVERDUE",IF(OR(AC302="MISSING DATE",AC302="CHECK INPUT"),"2 - MISSING / CHECK INPUT",IF(AB302&lt;=30,"3 - DUE ≤ 30 DAYS",IF(AB302&lt;=90,"4 - DUE ≤ 90 DAYS","5 - DUE ≤ 180 DAYS")))))</f>
        <v>5 - DUE ≤ 180 DAYS</v>
      </c>
    </row>
    <row r="303" customFormat="false" ht="24.95" hidden="false" customHeight="true" outlineLevel="0" collapsed="false">
      <c r="A303" s="14"/>
      <c r="B303" s="87"/>
      <c r="C303" s="88"/>
      <c r="D303" s="89"/>
      <c r="E303" s="90"/>
      <c r="F303" s="88"/>
      <c r="G303" s="91"/>
      <c r="H303" s="92"/>
      <c r="I303" s="88"/>
      <c r="J303" s="88"/>
      <c r="X303" s="78" t="n">
        <f aca="false">'Portfolio Register'!A79</f>
        <v>0</v>
      </c>
      <c r="Y303" s="78" t="n">
        <f aca="false">'Portfolio Register'!B79</f>
        <v>0</v>
      </c>
      <c r="Z303" s="78" t="str">
        <f aca="false">"Insurance"</f>
        <v>Insurance</v>
      </c>
      <c r="AA303" s="85" t="str">
        <f aca="false">IF('Portfolio Register'!N79="","",'Portfolio Register'!N79)</f>
        <v/>
      </c>
      <c r="AB303" s="78" t="str">
        <f aca="false">IF('Portfolio Register'!O79="","",'Portfolio Register'!O79)</f>
        <v/>
      </c>
      <c r="AC303" s="78" t="str">
        <f aca="false">'Portfolio Register'!P79</f>
        <v/>
      </c>
      <c r="AD303" s="78" t="str">
        <f aca="false">IF('Portfolio Register'!V103="","",'Portfolio Register'!V103)</f>
        <v/>
      </c>
      <c r="AE303" s="85" t="str">
        <f aca="false">IF('Portfolio Register'!W103="","",'Portfolio Register'!W103)</f>
        <v/>
      </c>
      <c r="AF303" s="78" t="str">
        <f aca="false">IF('Portfolio Register'!X103="","",'Portfolio Register'!X103)</f>
        <v/>
      </c>
      <c r="AG303" s="78" t="str">
        <f aca="false">IF(X303="","",IF(OR(AC303="EXPIRED",AC303="OVERDUE"),"1 - OVERDUE",IF(OR(AC303="MISSING DATE",AC303="CHECK INPUT"),"2 - MISSING / CHECK INPUT",IF(AB303&lt;=30,"3 - DUE ≤ 30 DAYS",IF(AB303&lt;=90,"4 - DUE ≤ 90 DAYS","5 - DUE ≤ 180 DAYS")))))</f>
        <v>5 - DUE ≤ 180 DAYS</v>
      </c>
    </row>
    <row r="304" customFormat="false" ht="24.95" hidden="false" customHeight="true" outlineLevel="0" collapsed="false">
      <c r="A304" s="14"/>
      <c r="B304" s="87"/>
      <c r="C304" s="88"/>
      <c r="D304" s="89"/>
      <c r="E304" s="90"/>
      <c r="F304" s="88"/>
      <c r="G304" s="91"/>
      <c r="H304" s="92"/>
      <c r="I304" s="88"/>
      <c r="J304" s="88"/>
      <c r="X304" s="78" t="n">
        <f aca="false">'Portfolio Register'!A79</f>
        <v>0</v>
      </c>
      <c r="Y304" s="78" t="n">
        <f aca="false">'Portfolio Register'!B79</f>
        <v>0</v>
      </c>
      <c r="Z304" s="78" t="str">
        <f aca="false">"Lift"</f>
        <v>Lift</v>
      </c>
      <c r="AA304" s="85" t="str">
        <f aca="false">IF('Portfolio Register'!R79="","",'Portfolio Register'!R79)</f>
        <v/>
      </c>
      <c r="AB304" s="78" t="str">
        <f aca="false">IF('Portfolio Register'!S79="","",'Portfolio Register'!S79)</f>
        <v/>
      </c>
      <c r="AC304" s="78" t="str">
        <f aca="false">'Portfolio Register'!T79</f>
        <v/>
      </c>
      <c r="AD304" s="78" t="str">
        <f aca="false">IF('Portfolio Register'!V104="","",'Portfolio Register'!V104)</f>
        <v/>
      </c>
      <c r="AE304" s="85" t="str">
        <f aca="false">IF('Portfolio Register'!W104="","",'Portfolio Register'!W104)</f>
        <v/>
      </c>
      <c r="AF304" s="78" t="str">
        <f aca="false">IF('Portfolio Register'!X104="","",'Portfolio Register'!X104)</f>
        <v/>
      </c>
      <c r="AG304" s="78" t="str">
        <f aca="false">IF(X304="","",IF(OR(AC304="EXPIRED",AC304="OVERDUE"),"1 - OVERDUE",IF(OR(AC304="MISSING DATE",AC304="CHECK INPUT"),"2 - MISSING / CHECK INPUT",IF(AB304&lt;=30,"3 - DUE ≤ 30 DAYS",IF(AB304&lt;=90,"4 - DUE ≤ 90 DAYS","5 - DUE ≤ 180 DAYS")))))</f>
        <v>5 - DUE ≤ 180 DAYS</v>
      </c>
    </row>
    <row r="305" customFormat="false" ht="24.95" hidden="false" customHeight="true" outlineLevel="0" collapsed="false">
      <c r="A305" s="14"/>
      <c r="B305" s="87"/>
      <c r="C305" s="88"/>
      <c r="D305" s="89"/>
      <c r="E305" s="90"/>
      <c r="F305" s="88"/>
      <c r="G305" s="91"/>
      <c r="H305" s="92"/>
      <c r="I305" s="88"/>
      <c r="J305" s="88"/>
      <c r="X305" s="78" t="n">
        <f aca="false">'Portfolio Register'!A80</f>
        <v>0</v>
      </c>
      <c r="Y305" s="78" t="n">
        <f aca="false">'Portfolio Register'!B80</f>
        <v>0</v>
      </c>
      <c r="Z305" s="78" t="str">
        <f aca="false">"SMAA"</f>
        <v>SMAA</v>
      </c>
      <c r="AA305" s="85" t="str">
        <f aca="false">IF('Portfolio Register'!F80="","",'Portfolio Register'!F80)</f>
        <v/>
      </c>
      <c r="AB305" s="78" t="str">
        <f aca="false">IF('Portfolio Register'!G80="","",'Portfolio Register'!G80)</f>
        <v/>
      </c>
      <c r="AC305" s="78" t="str">
        <f aca="false">'Portfolio Register'!H80</f>
        <v/>
      </c>
      <c r="AD305" s="78" t="str">
        <f aca="false">IF('Portfolio Register'!V5="","",'Portfolio Register'!V5)</f>
        <v/>
      </c>
      <c r="AE305" s="85" t="str">
        <f aca="false">IF('Portfolio Register'!W5="","",'Portfolio Register'!W5)</f>
        <v/>
      </c>
      <c r="AF305" s="78" t="str">
        <f aca="false">IF('Portfolio Register'!X5="","",'Portfolio Register'!X5)</f>
        <v/>
      </c>
      <c r="AG305" s="78" t="str">
        <f aca="false">IF(X305="","",IF(OR(AC305="EXPIRED",AC305="OVERDUE"),"1 - OVERDUE",IF(OR(AC305="MISSING DATE",AC305="CHECK INPUT"),"2 - MISSING / CHECK INPUT",IF(AB305&lt;=30,"3 - DUE ≤ 30 DAYS",IF(AB305&lt;=90,"4 - DUE ≤ 90 DAYS","5 - DUE ≤ 180 DAYS")))))</f>
        <v>5 - DUE ≤ 180 DAYS</v>
      </c>
    </row>
    <row r="306" customFormat="false" ht="24.95" hidden="false" customHeight="true" outlineLevel="0" collapsed="false">
      <c r="A306" s="14"/>
      <c r="B306" s="87"/>
      <c r="C306" s="88"/>
      <c r="D306" s="89"/>
      <c r="E306" s="90"/>
      <c r="F306" s="88"/>
      <c r="G306" s="91"/>
      <c r="H306" s="92"/>
      <c r="I306" s="88"/>
      <c r="J306" s="88"/>
      <c r="X306" s="78" t="n">
        <f aca="false">'Portfolio Register'!A80</f>
        <v>0</v>
      </c>
      <c r="Y306" s="78" t="n">
        <f aca="false">'Portfolio Register'!B80</f>
        <v>0</v>
      </c>
      <c r="Z306" s="78" t="str">
        <f aca="false">"AFSS"</f>
        <v>AFSS</v>
      </c>
      <c r="AA306" s="85" t="str">
        <f aca="false">IF('Portfolio Register'!J80="","",'Portfolio Register'!J80)</f>
        <v/>
      </c>
      <c r="AB306" s="78" t="str">
        <f aca="false">IF('Portfolio Register'!K80="","",'Portfolio Register'!K80)</f>
        <v/>
      </c>
      <c r="AC306" s="78" t="str">
        <f aca="false">'Portfolio Register'!L80</f>
        <v/>
      </c>
      <c r="AD306" s="78" t="str">
        <f aca="false">IF('Portfolio Register'!V6="","",'Portfolio Register'!V6)</f>
        <v/>
      </c>
      <c r="AE306" s="85" t="str">
        <f aca="false">IF('Portfolio Register'!W6="","",'Portfolio Register'!W6)</f>
        <v/>
      </c>
      <c r="AF306" s="78" t="str">
        <f aca="false">IF('Portfolio Register'!X6="","",'Portfolio Register'!X6)</f>
        <v/>
      </c>
      <c r="AG306" s="78" t="str">
        <f aca="false">IF(X306="","",IF(OR(AC306="EXPIRED",AC306="OVERDUE"),"1 - OVERDUE",IF(OR(AC306="MISSING DATE",AC306="CHECK INPUT"),"2 - MISSING / CHECK INPUT",IF(AB306&lt;=30,"3 - DUE ≤ 30 DAYS",IF(AB306&lt;=90,"4 - DUE ≤ 90 DAYS","5 - DUE ≤ 180 DAYS")))))</f>
        <v>5 - DUE ≤ 180 DAYS</v>
      </c>
    </row>
    <row r="307" customFormat="false" ht="24.95" hidden="false" customHeight="true" outlineLevel="0" collapsed="false">
      <c r="A307" s="14"/>
      <c r="B307" s="87"/>
      <c r="C307" s="88"/>
      <c r="D307" s="89"/>
      <c r="E307" s="90"/>
      <c r="F307" s="88"/>
      <c r="G307" s="91"/>
      <c r="H307" s="92"/>
      <c r="I307" s="88"/>
      <c r="J307" s="88"/>
      <c r="X307" s="78" t="n">
        <f aca="false">'Portfolio Register'!A80</f>
        <v>0</v>
      </c>
      <c r="Y307" s="78" t="n">
        <f aca="false">'Portfolio Register'!B80</f>
        <v>0</v>
      </c>
      <c r="Z307" s="78" t="str">
        <f aca="false">"Insurance"</f>
        <v>Insurance</v>
      </c>
      <c r="AA307" s="85" t="str">
        <f aca="false">IF('Portfolio Register'!N80="","",'Portfolio Register'!N80)</f>
        <v/>
      </c>
      <c r="AB307" s="78" t="str">
        <f aca="false">IF('Portfolio Register'!O80="","",'Portfolio Register'!O80)</f>
        <v/>
      </c>
      <c r="AC307" s="78" t="str">
        <f aca="false">'Portfolio Register'!P80</f>
        <v/>
      </c>
      <c r="AD307" s="78" t="str">
        <f aca="false">IF('Portfolio Register'!V7="","",'Portfolio Register'!V7)</f>
        <v/>
      </c>
      <c r="AE307" s="85" t="str">
        <f aca="false">IF('Portfolio Register'!W7="","",'Portfolio Register'!W7)</f>
        <v/>
      </c>
      <c r="AF307" s="78" t="str">
        <f aca="false">IF('Portfolio Register'!X7="","",'Portfolio Register'!X7)</f>
        <v/>
      </c>
      <c r="AG307" s="78" t="str">
        <f aca="false">IF(X307="","",IF(OR(AC307="EXPIRED",AC307="OVERDUE"),"1 - OVERDUE",IF(OR(AC307="MISSING DATE",AC307="CHECK INPUT"),"2 - MISSING / CHECK INPUT",IF(AB307&lt;=30,"3 - DUE ≤ 30 DAYS",IF(AB307&lt;=90,"4 - DUE ≤ 90 DAYS","5 - DUE ≤ 180 DAYS")))))</f>
        <v>5 - DUE ≤ 180 DAYS</v>
      </c>
    </row>
    <row r="308" customFormat="false" ht="24.95" hidden="false" customHeight="true" outlineLevel="0" collapsed="false">
      <c r="A308" s="14"/>
      <c r="B308" s="87"/>
      <c r="C308" s="88"/>
      <c r="D308" s="89"/>
      <c r="E308" s="90"/>
      <c r="F308" s="88"/>
      <c r="G308" s="91"/>
      <c r="H308" s="92"/>
      <c r="I308" s="88"/>
      <c r="J308" s="88"/>
      <c r="X308" s="78" t="n">
        <f aca="false">'Portfolio Register'!A80</f>
        <v>0</v>
      </c>
      <c r="Y308" s="78" t="n">
        <f aca="false">'Portfolio Register'!B80</f>
        <v>0</v>
      </c>
      <c r="Z308" s="78" t="str">
        <f aca="false">"Lift"</f>
        <v>Lift</v>
      </c>
      <c r="AA308" s="85" t="str">
        <f aca="false">IF('Portfolio Register'!R80="","",'Portfolio Register'!R80)</f>
        <v/>
      </c>
      <c r="AB308" s="78" t="str">
        <f aca="false">IF('Portfolio Register'!S80="","",'Portfolio Register'!S80)</f>
        <v/>
      </c>
      <c r="AC308" s="78" t="str">
        <f aca="false">'Portfolio Register'!T80</f>
        <v/>
      </c>
      <c r="AD308" s="78" t="str">
        <f aca="false">IF('Portfolio Register'!V8="","",'Portfolio Register'!V8)</f>
        <v/>
      </c>
      <c r="AE308" s="85" t="str">
        <f aca="false">IF('Portfolio Register'!W8="","",'Portfolio Register'!W8)</f>
        <v/>
      </c>
      <c r="AF308" s="78" t="str">
        <f aca="false">IF('Portfolio Register'!X8="","",'Portfolio Register'!X8)</f>
        <v/>
      </c>
      <c r="AG308" s="78" t="str">
        <f aca="false">IF(X308="","",IF(OR(AC308="EXPIRED",AC308="OVERDUE"),"1 - OVERDUE",IF(OR(AC308="MISSING DATE",AC308="CHECK INPUT"),"2 - MISSING / CHECK INPUT",IF(AB308&lt;=30,"3 - DUE ≤ 30 DAYS",IF(AB308&lt;=90,"4 - DUE ≤ 90 DAYS","5 - DUE ≤ 180 DAYS")))))</f>
        <v>5 - DUE ≤ 180 DAYS</v>
      </c>
    </row>
    <row r="309" customFormat="false" ht="24.95" hidden="false" customHeight="true" outlineLevel="0" collapsed="false">
      <c r="A309" s="14"/>
      <c r="B309" s="87"/>
      <c r="C309" s="88"/>
      <c r="D309" s="89"/>
      <c r="E309" s="90"/>
      <c r="F309" s="88"/>
      <c r="G309" s="91"/>
      <c r="H309" s="92"/>
      <c r="I309" s="88"/>
      <c r="J309" s="88"/>
      <c r="X309" s="78" t="n">
        <f aca="false">'Portfolio Register'!A81</f>
        <v>0</v>
      </c>
      <c r="Y309" s="78" t="n">
        <f aca="false">'Portfolio Register'!B81</f>
        <v>0</v>
      </c>
      <c r="Z309" s="78" t="str">
        <f aca="false">"SMAA"</f>
        <v>SMAA</v>
      </c>
      <c r="AA309" s="85" t="str">
        <f aca="false">IF('Portfolio Register'!F81="","",'Portfolio Register'!F81)</f>
        <v/>
      </c>
      <c r="AB309" s="78" t="str">
        <f aca="false">IF('Portfolio Register'!G81="","",'Portfolio Register'!G81)</f>
        <v/>
      </c>
      <c r="AC309" s="78" t="str">
        <f aca="false">'Portfolio Register'!H81</f>
        <v/>
      </c>
      <c r="AD309" s="78" t="str">
        <f aca="false">IF('Portfolio Register'!V9="","",'Portfolio Register'!V9)</f>
        <v/>
      </c>
      <c r="AE309" s="85" t="str">
        <f aca="false">IF('Portfolio Register'!W9="","",'Portfolio Register'!W9)</f>
        <v/>
      </c>
      <c r="AF309" s="78" t="str">
        <f aca="false">IF('Portfolio Register'!X9="","",'Portfolio Register'!X9)</f>
        <v/>
      </c>
      <c r="AG309" s="78" t="str">
        <f aca="false">IF(X309="","",IF(OR(AC309="EXPIRED",AC309="OVERDUE"),"1 - OVERDUE",IF(OR(AC309="MISSING DATE",AC309="CHECK INPUT"),"2 - MISSING / CHECK INPUT",IF(AB309&lt;=30,"3 - DUE ≤ 30 DAYS",IF(AB309&lt;=90,"4 - DUE ≤ 90 DAYS","5 - DUE ≤ 180 DAYS")))))</f>
        <v>5 - DUE ≤ 180 DAYS</v>
      </c>
    </row>
    <row r="310" customFormat="false" ht="24.95" hidden="false" customHeight="true" outlineLevel="0" collapsed="false">
      <c r="A310" s="14"/>
      <c r="B310" s="87"/>
      <c r="C310" s="88"/>
      <c r="D310" s="89"/>
      <c r="E310" s="90"/>
      <c r="F310" s="88"/>
      <c r="G310" s="91"/>
      <c r="H310" s="92"/>
      <c r="I310" s="88"/>
      <c r="J310" s="88"/>
      <c r="X310" s="78" t="n">
        <f aca="false">'Portfolio Register'!A81</f>
        <v>0</v>
      </c>
      <c r="Y310" s="78" t="n">
        <f aca="false">'Portfolio Register'!B81</f>
        <v>0</v>
      </c>
      <c r="Z310" s="78" t="str">
        <f aca="false">"AFSS"</f>
        <v>AFSS</v>
      </c>
      <c r="AA310" s="85" t="str">
        <f aca="false">IF('Portfolio Register'!J81="","",'Portfolio Register'!J81)</f>
        <v/>
      </c>
      <c r="AB310" s="78" t="str">
        <f aca="false">IF('Portfolio Register'!K81="","",'Portfolio Register'!K81)</f>
        <v/>
      </c>
      <c r="AC310" s="78" t="str">
        <f aca="false">'Portfolio Register'!L81</f>
        <v/>
      </c>
      <c r="AD310" s="78" t="str">
        <f aca="false">IF('Portfolio Register'!V10="","",'Portfolio Register'!V10)</f>
        <v/>
      </c>
      <c r="AE310" s="85" t="str">
        <f aca="false">IF('Portfolio Register'!W10="","",'Portfolio Register'!W10)</f>
        <v/>
      </c>
      <c r="AF310" s="78" t="str">
        <f aca="false">IF('Portfolio Register'!X10="","",'Portfolio Register'!X10)</f>
        <v/>
      </c>
      <c r="AG310" s="78" t="str">
        <f aca="false">IF(X310="","",IF(OR(AC310="EXPIRED",AC310="OVERDUE"),"1 - OVERDUE",IF(OR(AC310="MISSING DATE",AC310="CHECK INPUT"),"2 - MISSING / CHECK INPUT",IF(AB310&lt;=30,"3 - DUE ≤ 30 DAYS",IF(AB310&lt;=90,"4 - DUE ≤ 90 DAYS","5 - DUE ≤ 180 DAYS")))))</f>
        <v>5 - DUE ≤ 180 DAYS</v>
      </c>
    </row>
    <row r="311" customFormat="false" ht="24.95" hidden="false" customHeight="true" outlineLevel="0" collapsed="false">
      <c r="A311" s="14"/>
      <c r="B311" s="87"/>
      <c r="C311" s="88"/>
      <c r="D311" s="89"/>
      <c r="E311" s="90"/>
      <c r="F311" s="88"/>
      <c r="G311" s="91"/>
      <c r="H311" s="92"/>
      <c r="I311" s="88"/>
      <c r="J311" s="88"/>
      <c r="X311" s="78" t="n">
        <f aca="false">'Portfolio Register'!A81</f>
        <v>0</v>
      </c>
      <c r="Y311" s="78" t="n">
        <f aca="false">'Portfolio Register'!B81</f>
        <v>0</v>
      </c>
      <c r="Z311" s="78" t="str">
        <f aca="false">"Insurance"</f>
        <v>Insurance</v>
      </c>
      <c r="AA311" s="85" t="str">
        <f aca="false">IF('Portfolio Register'!N81="","",'Portfolio Register'!N81)</f>
        <v/>
      </c>
      <c r="AB311" s="78" t="str">
        <f aca="false">IF('Portfolio Register'!O81="","",'Portfolio Register'!O81)</f>
        <v/>
      </c>
      <c r="AC311" s="78" t="str">
        <f aca="false">'Portfolio Register'!P81</f>
        <v/>
      </c>
      <c r="AD311" s="78" t="str">
        <f aca="false">IF('Portfolio Register'!V11="","",'Portfolio Register'!V11)</f>
        <v/>
      </c>
      <c r="AE311" s="85" t="str">
        <f aca="false">IF('Portfolio Register'!W11="","",'Portfolio Register'!W11)</f>
        <v/>
      </c>
      <c r="AF311" s="78" t="str">
        <f aca="false">IF('Portfolio Register'!X11="","",'Portfolio Register'!X11)</f>
        <v/>
      </c>
      <c r="AG311" s="78" t="str">
        <f aca="false">IF(X311="","",IF(OR(AC311="EXPIRED",AC311="OVERDUE"),"1 - OVERDUE",IF(OR(AC311="MISSING DATE",AC311="CHECK INPUT"),"2 - MISSING / CHECK INPUT",IF(AB311&lt;=30,"3 - DUE ≤ 30 DAYS",IF(AB311&lt;=90,"4 - DUE ≤ 90 DAYS","5 - DUE ≤ 180 DAYS")))))</f>
        <v>5 - DUE ≤ 180 DAYS</v>
      </c>
    </row>
    <row r="312" customFormat="false" ht="24.95" hidden="false" customHeight="true" outlineLevel="0" collapsed="false">
      <c r="A312" s="14"/>
      <c r="B312" s="87"/>
      <c r="C312" s="88"/>
      <c r="D312" s="89"/>
      <c r="E312" s="90"/>
      <c r="F312" s="88"/>
      <c r="G312" s="91"/>
      <c r="H312" s="92"/>
      <c r="I312" s="88"/>
      <c r="J312" s="88"/>
      <c r="X312" s="78" t="n">
        <f aca="false">'Portfolio Register'!A81</f>
        <v>0</v>
      </c>
      <c r="Y312" s="78" t="n">
        <f aca="false">'Portfolio Register'!B81</f>
        <v>0</v>
      </c>
      <c r="Z312" s="78" t="str">
        <f aca="false">"Lift"</f>
        <v>Lift</v>
      </c>
      <c r="AA312" s="85" t="str">
        <f aca="false">IF('Portfolio Register'!R81="","",'Portfolio Register'!R81)</f>
        <v/>
      </c>
      <c r="AB312" s="78" t="str">
        <f aca="false">IF('Portfolio Register'!S81="","",'Portfolio Register'!S81)</f>
        <v/>
      </c>
      <c r="AC312" s="78" t="str">
        <f aca="false">'Portfolio Register'!T81</f>
        <v/>
      </c>
      <c r="AD312" s="78" t="str">
        <f aca="false">IF('Portfolio Register'!V12="","",'Portfolio Register'!V12)</f>
        <v/>
      </c>
      <c r="AE312" s="85" t="str">
        <f aca="false">IF('Portfolio Register'!W12="","",'Portfolio Register'!W12)</f>
        <v/>
      </c>
      <c r="AF312" s="78" t="str">
        <f aca="false">IF('Portfolio Register'!X12="","",'Portfolio Register'!X12)</f>
        <v/>
      </c>
      <c r="AG312" s="78" t="str">
        <f aca="false">IF(X312="","",IF(OR(AC312="EXPIRED",AC312="OVERDUE"),"1 - OVERDUE",IF(OR(AC312="MISSING DATE",AC312="CHECK INPUT"),"2 - MISSING / CHECK INPUT",IF(AB312&lt;=30,"3 - DUE ≤ 30 DAYS",IF(AB312&lt;=90,"4 - DUE ≤ 90 DAYS","5 - DUE ≤ 180 DAYS")))))</f>
        <v>5 - DUE ≤ 180 DAYS</v>
      </c>
    </row>
    <row r="313" customFormat="false" ht="24.95" hidden="false" customHeight="true" outlineLevel="0" collapsed="false">
      <c r="A313" s="14"/>
      <c r="B313" s="87"/>
      <c r="C313" s="88"/>
      <c r="D313" s="89"/>
      <c r="E313" s="90"/>
      <c r="F313" s="88"/>
      <c r="G313" s="91"/>
      <c r="H313" s="92"/>
      <c r="I313" s="88"/>
      <c r="J313" s="88"/>
      <c r="X313" s="78" t="n">
        <f aca="false">'Portfolio Register'!A82</f>
        <v>0</v>
      </c>
      <c r="Y313" s="78" t="n">
        <f aca="false">'Portfolio Register'!B82</f>
        <v>0</v>
      </c>
      <c r="Z313" s="78" t="str">
        <f aca="false">"SMAA"</f>
        <v>SMAA</v>
      </c>
      <c r="AA313" s="85" t="str">
        <f aca="false">IF('Portfolio Register'!F82="","",'Portfolio Register'!F82)</f>
        <v/>
      </c>
      <c r="AB313" s="78" t="str">
        <f aca="false">IF('Portfolio Register'!G82="","",'Portfolio Register'!G82)</f>
        <v/>
      </c>
      <c r="AC313" s="78" t="str">
        <f aca="false">'Portfolio Register'!H82</f>
        <v/>
      </c>
      <c r="AD313" s="78" t="str">
        <f aca="false">IF('Portfolio Register'!V13="","",'Portfolio Register'!V13)</f>
        <v/>
      </c>
      <c r="AE313" s="85" t="str">
        <f aca="false">IF('Portfolio Register'!W13="","",'Portfolio Register'!W13)</f>
        <v/>
      </c>
      <c r="AF313" s="78" t="str">
        <f aca="false">IF('Portfolio Register'!X13="","",'Portfolio Register'!X13)</f>
        <v/>
      </c>
      <c r="AG313" s="78" t="str">
        <f aca="false">IF(X313="","",IF(OR(AC313="EXPIRED",AC313="OVERDUE"),"1 - OVERDUE",IF(OR(AC313="MISSING DATE",AC313="CHECK INPUT"),"2 - MISSING / CHECK INPUT",IF(AB313&lt;=30,"3 - DUE ≤ 30 DAYS",IF(AB313&lt;=90,"4 - DUE ≤ 90 DAYS","5 - DUE ≤ 180 DAYS")))))</f>
        <v>5 - DUE ≤ 180 DAYS</v>
      </c>
    </row>
    <row r="314" customFormat="false" ht="24.95" hidden="false" customHeight="true" outlineLevel="0" collapsed="false">
      <c r="A314" s="14"/>
      <c r="B314" s="87"/>
      <c r="C314" s="88"/>
      <c r="D314" s="89"/>
      <c r="E314" s="90"/>
      <c r="F314" s="88"/>
      <c r="G314" s="91"/>
      <c r="H314" s="92"/>
      <c r="I314" s="88"/>
      <c r="J314" s="88"/>
      <c r="X314" s="78" t="n">
        <f aca="false">'Portfolio Register'!A82</f>
        <v>0</v>
      </c>
      <c r="Y314" s="78" t="n">
        <f aca="false">'Portfolio Register'!B82</f>
        <v>0</v>
      </c>
      <c r="Z314" s="78" t="str">
        <f aca="false">"AFSS"</f>
        <v>AFSS</v>
      </c>
      <c r="AA314" s="85" t="str">
        <f aca="false">IF('Portfolio Register'!J82="","",'Portfolio Register'!J82)</f>
        <v/>
      </c>
      <c r="AB314" s="78" t="str">
        <f aca="false">IF('Portfolio Register'!K82="","",'Portfolio Register'!K82)</f>
        <v/>
      </c>
      <c r="AC314" s="78" t="str">
        <f aca="false">'Portfolio Register'!L82</f>
        <v/>
      </c>
      <c r="AD314" s="78" t="str">
        <f aca="false">IF('Portfolio Register'!V14="","",'Portfolio Register'!V14)</f>
        <v/>
      </c>
      <c r="AE314" s="85" t="str">
        <f aca="false">IF('Portfolio Register'!W14="","",'Portfolio Register'!W14)</f>
        <v/>
      </c>
      <c r="AF314" s="78" t="str">
        <f aca="false">IF('Portfolio Register'!X14="","",'Portfolio Register'!X14)</f>
        <v/>
      </c>
      <c r="AG314" s="78" t="str">
        <f aca="false">IF(X314="","",IF(OR(AC314="EXPIRED",AC314="OVERDUE"),"1 - OVERDUE",IF(OR(AC314="MISSING DATE",AC314="CHECK INPUT"),"2 - MISSING / CHECK INPUT",IF(AB314&lt;=30,"3 - DUE ≤ 30 DAYS",IF(AB314&lt;=90,"4 - DUE ≤ 90 DAYS","5 - DUE ≤ 180 DAYS")))))</f>
        <v>5 - DUE ≤ 180 DAYS</v>
      </c>
    </row>
    <row r="315" customFormat="false" ht="24.95" hidden="false" customHeight="true" outlineLevel="0" collapsed="false">
      <c r="A315" s="14"/>
      <c r="B315" s="87"/>
      <c r="C315" s="88"/>
      <c r="D315" s="89"/>
      <c r="E315" s="90"/>
      <c r="F315" s="88"/>
      <c r="G315" s="91"/>
      <c r="H315" s="92"/>
      <c r="I315" s="88"/>
      <c r="J315" s="88"/>
      <c r="X315" s="78" t="n">
        <f aca="false">'Portfolio Register'!A82</f>
        <v>0</v>
      </c>
      <c r="Y315" s="78" t="n">
        <f aca="false">'Portfolio Register'!B82</f>
        <v>0</v>
      </c>
      <c r="Z315" s="78" t="str">
        <f aca="false">"Insurance"</f>
        <v>Insurance</v>
      </c>
      <c r="AA315" s="85" t="str">
        <f aca="false">IF('Portfolio Register'!N82="","",'Portfolio Register'!N82)</f>
        <v/>
      </c>
      <c r="AB315" s="78" t="str">
        <f aca="false">IF('Portfolio Register'!O82="","",'Portfolio Register'!O82)</f>
        <v/>
      </c>
      <c r="AC315" s="78" t="str">
        <f aca="false">'Portfolio Register'!P82</f>
        <v/>
      </c>
      <c r="AD315" s="78" t="str">
        <f aca="false">IF('Portfolio Register'!V15="","",'Portfolio Register'!V15)</f>
        <v/>
      </c>
      <c r="AE315" s="85" t="str">
        <f aca="false">IF('Portfolio Register'!W15="","",'Portfolio Register'!W15)</f>
        <v/>
      </c>
      <c r="AF315" s="78" t="str">
        <f aca="false">IF('Portfolio Register'!X15="","",'Portfolio Register'!X15)</f>
        <v/>
      </c>
      <c r="AG315" s="78" t="str">
        <f aca="false">IF(X315="","",IF(OR(AC315="EXPIRED",AC315="OVERDUE"),"1 - OVERDUE",IF(OR(AC315="MISSING DATE",AC315="CHECK INPUT"),"2 - MISSING / CHECK INPUT",IF(AB315&lt;=30,"3 - DUE ≤ 30 DAYS",IF(AB315&lt;=90,"4 - DUE ≤ 90 DAYS","5 - DUE ≤ 180 DAYS")))))</f>
        <v>5 - DUE ≤ 180 DAYS</v>
      </c>
    </row>
    <row r="316" customFormat="false" ht="24.95" hidden="false" customHeight="true" outlineLevel="0" collapsed="false">
      <c r="A316" s="14"/>
      <c r="B316" s="87"/>
      <c r="C316" s="88"/>
      <c r="D316" s="89"/>
      <c r="E316" s="90"/>
      <c r="F316" s="88"/>
      <c r="G316" s="91"/>
      <c r="H316" s="92"/>
      <c r="I316" s="88"/>
      <c r="J316" s="88"/>
      <c r="X316" s="78" t="n">
        <f aca="false">'Portfolio Register'!A82</f>
        <v>0</v>
      </c>
      <c r="Y316" s="78" t="n">
        <f aca="false">'Portfolio Register'!B82</f>
        <v>0</v>
      </c>
      <c r="Z316" s="78" t="str">
        <f aca="false">"Lift"</f>
        <v>Lift</v>
      </c>
      <c r="AA316" s="85" t="str">
        <f aca="false">IF('Portfolio Register'!R82="","",'Portfolio Register'!R82)</f>
        <v/>
      </c>
      <c r="AB316" s="78" t="str">
        <f aca="false">IF('Portfolio Register'!S82="","",'Portfolio Register'!S82)</f>
        <v/>
      </c>
      <c r="AC316" s="78" t="str">
        <f aca="false">'Portfolio Register'!T82</f>
        <v/>
      </c>
      <c r="AD316" s="78" t="str">
        <f aca="false">IF('Portfolio Register'!V16="","",'Portfolio Register'!V16)</f>
        <v/>
      </c>
      <c r="AE316" s="85" t="str">
        <f aca="false">IF('Portfolio Register'!W16="","",'Portfolio Register'!W16)</f>
        <v/>
      </c>
      <c r="AF316" s="78" t="str">
        <f aca="false">IF('Portfolio Register'!X16="","",'Portfolio Register'!X16)</f>
        <v/>
      </c>
      <c r="AG316" s="78" t="str">
        <f aca="false">IF(X316="","",IF(OR(AC316="EXPIRED",AC316="OVERDUE"),"1 - OVERDUE",IF(OR(AC316="MISSING DATE",AC316="CHECK INPUT"),"2 - MISSING / CHECK INPUT",IF(AB316&lt;=30,"3 - DUE ≤ 30 DAYS",IF(AB316&lt;=90,"4 - DUE ≤ 90 DAYS","5 - DUE ≤ 180 DAYS")))))</f>
        <v>5 - DUE ≤ 180 DAYS</v>
      </c>
    </row>
    <row r="317" customFormat="false" ht="24.95" hidden="false" customHeight="true" outlineLevel="0" collapsed="false">
      <c r="A317" s="14"/>
      <c r="B317" s="87"/>
      <c r="C317" s="88"/>
      <c r="D317" s="89"/>
      <c r="E317" s="90"/>
      <c r="F317" s="88"/>
      <c r="G317" s="91"/>
      <c r="H317" s="92"/>
      <c r="I317" s="88"/>
      <c r="J317" s="88"/>
      <c r="X317" s="78" t="n">
        <f aca="false">'Portfolio Register'!A83</f>
        <v>0</v>
      </c>
      <c r="Y317" s="78" t="n">
        <f aca="false">'Portfolio Register'!B83</f>
        <v>0</v>
      </c>
      <c r="Z317" s="78" t="str">
        <f aca="false">"SMAA"</f>
        <v>SMAA</v>
      </c>
      <c r="AA317" s="85" t="str">
        <f aca="false">IF('Portfolio Register'!F83="","",'Portfolio Register'!F83)</f>
        <v/>
      </c>
      <c r="AB317" s="78" t="str">
        <f aca="false">IF('Portfolio Register'!G83="","",'Portfolio Register'!G83)</f>
        <v/>
      </c>
      <c r="AC317" s="78" t="str">
        <f aca="false">'Portfolio Register'!H83</f>
        <v/>
      </c>
      <c r="AD317" s="78" t="str">
        <f aca="false">IF('Portfolio Register'!V17="","",'Portfolio Register'!V17)</f>
        <v/>
      </c>
      <c r="AE317" s="85" t="str">
        <f aca="false">IF('Portfolio Register'!W17="","",'Portfolio Register'!W17)</f>
        <v/>
      </c>
      <c r="AF317" s="78" t="str">
        <f aca="false">IF('Portfolio Register'!X17="","",'Portfolio Register'!X17)</f>
        <v/>
      </c>
      <c r="AG317" s="78" t="str">
        <f aca="false">IF(X317="","",IF(OR(AC317="EXPIRED",AC317="OVERDUE"),"1 - OVERDUE",IF(OR(AC317="MISSING DATE",AC317="CHECK INPUT"),"2 - MISSING / CHECK INPUT",IF(AB317&lt;=30,"3 - DUE ≤ 30 DAYS",IF(AB317&lt;=90,"4 - DUE ≤ 90 DAYS","5 - DUE ≤ 180 DAYS")))))</f>
        <v>5 - DUE ≤ 180 DAYS</v>
      </c>
    </row>
    <row r="318" customFormat="false" ht="24.95" hidden="false" customHeight="true" outlineLevel="0" collapsed="false">
      <c r="A318" s="14"/>
      <c r="B318" s="87"/>
      <c r="C318" s="88"/>
      <c r="D318" s="89"/>
      <c r="E318" s="90"/>
      <c r="F318" s="88"/>
      <c r="G318" s="91"/>
      <c r="H318" s="92"/>
      <c r="I318" s="88"/>
      <c r="J318" s="88"/>
      <c r="X318" s="78" t="n">
        <f aca="false">'Portfolio Register'!A83</f>
        <v>0</v>
      </c>
      <c r="Y318" s="78" t="n">
        <f aca="false">'Portfolio Register'!B83</f>
        <v>0</v>
      </c>
      <c r="Z318" s="78" t="str">
        <f aca="false">"AFSS"</f>
        <v>AFSS</v>
      </c>
      <c r="AA318" s="85" t="str">
        <f aca="false">IF('Portfolio Register'!J83="","",'Portfolio Register'!J83)</f>
        <v/>
      </c>
      <c r="AB318" s="78" t="str">
        <f aca="false">IF('Portfolio Register'!K83="","",'Portfolio Register'!K83)</f>
        <v/>
      </c>
      <c r="AC318" s="78" t="str">
        <f aca="false">'Portfolio Register'!L83</f>
        <v/>
      </c>
      <c r="AD318" s="78" t="str">
        <f aca="false">IF('Portfolio Register'!V18="","",'Portfolio Register'!V18)</f>
        <v/>
      </c>
      <c r="AE318" s="85" t="str">
        <f aca="false">IF('Portfolio Register'!W18="","",'Portfolio Register'!W18)</f>
        <v/>
      </c>
      <c r="AF318" s="78" t="str">
        <f aca="false">IF('Portfolio Register'!X18="","",'Portfolio Register'!X18)</f>
        <v/>
      </c>
      <c r="AG318" s="78" t="str">
        <f aca="false">IF(X318="","",IF(OR(AC318="EXPIRED",AC318="OVERDUE"),"1 - OVERDUE",IF(OR(AC318="MISSING DATE",AC318="CHECK INPUT"),"2 - MISSING / CHECK INPUT",IF(AB318&lt;=30,"3 - DUE ≤ 30 DAYS",IF(AB318&lt;=90,"4 - DUE ≤ 90 DAYS","5 - DUE ≤ 180 DAYS")))))</f>
        <v>5 - DUE ≤ 180 DAYS</v>
      </c>
    </row>
    <row r="319" customFormat="false" ht="24.95" hidden="false" customHeight="true" outlineLevel="0" collapsed="false">
      <c r="A319" s="14"/>
      <c r="B319" s="87"/>
      <c r="C319" s="88"/>
      <c r="D319" s="89"/>
      <c r="E319" s="90"/>
      <c r="F319" s="88"/>
      <c r="G319" s="91"/>
      <c r="H319" s="92"/>
      <c r="I319" s="88"/>
      <c r="J319" s="88"/>
      <c r="X319" s="78" t="n">
        <f aca="false">'Portfolio Register'!A83</f>
        <v>0</v>
      </c>
      <c r="Y319" s="78" t="n">
        <f aca="false">'Portfolio Register'!B83</f>
        <v>0</v>
      </c>
      <c r="Z319" s="78" t="str">
        <f aca="false">"Insurance"</f>
        <v>Insurance</v>
      </c>
      <c r="AA319" s="85" t="str">
        <f aca="false">IF('Portfolio Register'!N83="","",'Portfolio Register'!N83)</f>
        <v/>
      </c>
      <c r="AB319" s="78" t="str">
        <f aca="false">IF('Portfolio Register'!O83="","",'Portfolio Register'!O83)</f>
        <v/>
      </c>
      <c r="AC319" s="78" t="str">
        <f aca="false">'Portfolio Register'!P83</f>
        <v/>
      </c>
      <c r="AD319" s="78" t="str">
        <f aca="false">IF('Portfolio Register'!V19="","",'Portfolio Register'!V19)</f>
        <v/>
      </c>
      <c r="AE319" s="85" t="str">
        <f aca="false">IF('Portfolio Register'!W19="","",'Portfolio Register'!W19)</f>
        <v/>
      </c>
      <c r="AF319" s="78" t="str">
        <f aca="false">IF('Portfolio Register'!X19="","",'Portfolio Register'!X19)</f>
        <v/>
      </c>
      <c r="AG319" s="78" t="str">
        <f aca="false">IF(X319="","",IF(OR(AC319="EXPIRED",AC319="OVERDUE"),"1 - OVERDUE",IF(OR(AC319="MISSING DATE",AC319="CHECK INPUT"),"2 - MISSING / CHECK INPUT",IF(AB319&lt;=30,"3 - DUE ≤ 30 DAYS",IF(AB319&lt;=90,"4 - DUE ≤ 90 DAYS","5 - DUE ≤ 180 DAYS")))))</f>
        <v>5 - DUE ≤ 180 DAYS</v>
      </c>
    </row>
    <row r="320" customFormat="false" ht="24.95" hidden="false" customHeight="true" outlineLevel="0" collapsed="false">
      <c r="A320" s="14"/>
      <c r="B320" s="87"/>
      <c r="C320" s="88"/>
      <c r="D320" s="89"/>
      <c r="E320" s="90"/>
      <c r="F320" s="88"/>
      <c r="G320" s="91"/>
      <c r="H320" s="92"/>
      <c r="I320" s="88"/>
      <c r="J320" s="88"/>
      <c r="X320" s="78" t="n">
        <f aca="false">'Portfolio Register'!A83</f>
        <v>0</v>
      </c>
      <c r="Y320" s="78" t="n">
        <f aca="false">'Portfolio Register'!B83</f>
        <v>0</v>
      </c>
      <c r="Z320" s="78" t="str">
        <f aca="false">"Lift"</f>
        <v>Lift</v>
      </c>
      <c r="AA320" s="85" t="str">
        <f aca="false">IF('Portfolio Register'!R83="","",'Portfolio Register'!R83)</f>
        <v/>
      </c>
      <c r="AB320" s="78" t="str">
        <f aca="false">IF('Portfolio Register'!S83="","",'Portfolio Register'!S83)</f>
        <v/>
      </c>
      <c r="AC320" s="78" t="str">
        <f aca="false">'Portfolio Register'!T83</f>
        <v/>
      </c>
      <c r="AD320" s="78" t="str">
        <f aca="false">IF('Portfolio Register'!V20="","",'Portfolio Register'!V20)</f>
        <v/>
      </c>
      <c r="AE320" s="85" t="str">
        <f aca="false">IF('Portfolio Register'!W20="","",'Portfolio Register'!W20)</f>
        <v/>
      </c>
      <c r="AF320" s="78" t="str">
        <f aca="false">IF('Portfolio Register'!X20="","",'Portfolio Register'!X20)</f>
        <v/>
      </c>
      <c r="AG320" s="78" t="str">
        <f aca="false">IF(X320="","",IF(OR(AC320="EXPIRED",AC320="OVERDUE"),"1 - OVERDUE",IF(OR(AC320="MISSING DATE",AC320="CHECK INPUT"),"2 - MISSING / CHECK INPUT",IF(AB320&lt;=30,"3 - DUE ≤ 30 DAYS",IF(AB320&lt;=90,"4 - DUE ≤ 90 DAYS","5 - DUE ≤ 180 DAYS")))))</f>
        <v>5 - DUE ≤ 180 DAYS</v>
      </c>
    </row>
    <row r="321" customFormat="false" ht="24.95" hidden="false" customHeight="true" outlineLevel="0" collapsed="false">
      <c r="A321" s="14"/>
      <c r="B321" s="87"/>
      <c r="C321" s="88"/>
      <c r="D321" s="89"/>
      <c r="E321" s="90"/>
      <c r="F321" s="88"/>
      <c r="G321" s="91"/>
      <c r="H321" s="92"/>
      <c r="I321" s="88"/>
      <c r="J321" s="88"/>
      <c r="X321" s="78" t="n">
        <f aca="false">'Portfolio Register'!A84</f>
        <v>0</v>
      </c>
      <c r="Y321" s="78" t="n">
        <f aca="false">'Portfolio Register'!B84</f>
        <v>0</v>
      </c>
      <c r="Z321" s="78" t="str">
        <f aca="false">"SMAA"</f>
        <v>SMAA</v>
      </c>
      <c r="AA321" s="85" t="str">
        <f aca="false">IF('Portfolio Register'!F84="","",'Portfolio Register'!F84)</f>
        <v/>
      </c>
      <c r="AB321" s="78" t="str">
        <f aca="false">IF('Portfolio Register'!G84="","",'Portfolio Register'!G84)</f>
        <v/>
      </c>
      <c r="AC321" s="78" t="str">
        <f aca="false">'Portfolio Register'!H84</f>
        <v/>
      </c>
      <c r="AD321" s="78" t="str">
        <f aca="false">IF('Portfolio Register'!V21="","",'Portfolio Register'!V21)</f>
        <v/>
      </c>
      <c r="AE321" s="85" t="str">
        <f aca="false">IF('Portfolio Register'!W21="","",'Portfolio Register'!W21)</f>
        <v/>
      </c>
      <c r="AF321" s="78" t="str">
        <f aca="false">IF('Portfolio Register'!X21="","",'Portfolio Register'!X21)</f>
        <v/>
      </c>
      <c r="AG321" s="78" t="str">
        <f aca="false">IF(X321="","",IF(OR(AC321="EXPIRED",AC321="OVERDUE"),"1 - OVERDUE",IF(OR(AC321="MISSING DATE",AC321="CHECK INPUT"),"2 - MISSING / CHECK INPUT",IF(AB321&lt;=30,"3 - DUE ≤ 30 DAYS",IF(AB321&lt;=90,"4 - DUE ≤ 90 DAYS","5 - DUE ≤ 180 DAYS")))))</f>
        <v>5 - DUE ≤ 180 DAYS</v>
      </c>
    </row>
    <row r="322" customFormat="false" ht="24.95" hidden="false" customHeight="true" outlineLevel="0" collapsed="false">
      <c r="A322" s="14"/>
      <c r="B322" s="87"/>
      <c r="C322" s="88"/>
      <c r="D322" s="89"/>
      <c r="E322" s="90"/>
      <c r="F322" s="88"/>
      <c r="G322" s="91"/>
      <c r="H322" s="92"/>
      <c r="I322" s="88"/>
      <c r="J322" s="88"/>
      <c r="X322" s="78" t="n">
        <f aca="false">'Portfolio Register'!A84</f>
        <v>0</v>
      </c>
      <c r="Y322" s="78" t="n">
        <f aca="false">'Portfolio Register'!B84</f>
        <v>0</v>
      </c>
      <c r="Z322" s="78" t="str">
        <f aca="false">"AFSS"</f>
        <v>AFSS</v>
      </c>
      <c r="AA322" s="85" t="str">
        <f aca="false">IF('Portfolio Register'!J84="","",'Portfolio Register'!J84)</f>
        <v/>
      </c>
      <c r="AB322" s="78" t="str">
        <f aca="false">IF('Portfolio Register'!K84="","",'Portfolio Register'!K84)</f>
        <v/>
      </c>
      <c r="AC322" s="78" t="str">
        <f aca="false">'Portfolio Register'!L84</f>
        <v/>
      </c>
      <c r="AD322" s="78" t="str">
        <f aca="false">IF('Portfolio Register'!V22="","",'Portfolio Register'!V22)</f>
        <v/>
      </c>
      <c r="AE322" s="85" t="str">
        <f aca="false">IF('Portfolio Register'!W22="","",'Portfolio Register'!W22)</f>
        <v/>
      </c>
      <c r="AF322" s="78" t="str">
        <f aca="false">IF('Portfolio Register'!X22="","",'Portfolio Register'!X22)</f>
        <v/>
      </c>
      <c r="AG322" s="78" t="str">
        <f aca="false">IF(X322="","",IF(OR(AC322="EXPIRED",AC322="OVERDUE"),"1 - OVERDUE",IF(OR(AC322="MISSING DATE",AC322="CHECK INPUT"),"2 - MISSING / CHECK INPUT",IF(AB322&lt;=30,"3 - DUE ≤ 30 DAYS",IF(AB322&lt;=90,"4 - DUE ≤ 90 DAYS","5 - DUE ≤ 180 DAYS")))))</f>
        <v>5 - DUE ≤ 180 DAYS</v>
      </c>
    </row>
    <row r="323" customFormat="false" ht="24.95" hidden="false" customHeight="true" outlineLevel="0" collapsed="false">
      <c r="A323" s="14"/>
      <c r="B323" s="87"/>
      <c r="C323" s="88"/>
      <c r="D323" s="89"/>
      <c r="E323" s="90"/>
      <c r="F323" s="88"/>
      <c r="G323" s="91"/>
      <c r="H323" s="92"/>
      <c r="I323" s="88"/>
      <c r="J323" s="88"/>
      <c r="X323" s="78" t="n">
        <f aca="false">'Portfolio Register'!A84</f>
        <v>0</v>
      </c>
      <c r="Y323" s="78" t="n">
        <f aca="false">'Portfolio Register'!B84</f>
        <v>0</v>
      </c>
      <c r="Z323" s="78" t="str">
        <f aca="false">"Insurance"</f>
        <v>Insurance</v>
      </c>
      <c r="AA323" s="85" t="str">
        <f aca="false">IF('Portfolio Register'!N84="","",'Portfolio Register'!N84)</f>
        <v/>
      </c>
      <c r="AB323" s="78" t="str">
        <f aca="false">IF('Portfolio Register'!O84="","",'Portfolio Register'!O84)</f>
        <v/>
      </c>
      <c r="AC323" s="78" t="str">
        <f aca="false">'Portfolio Register'!P84</f>
        <v/>
      </c>
      <c r="AD323" s="78" t="str">
        <f aca="false">IF('Portfolio Register'!V23="","",'Portfolio Register'!V23)</f>
        <v/>
      </c>
      <c r="AE323" s="85" t="str">
        <f aca="false">IF('Portfolio Register'!W23="","",'Portfolio Register'!W23)</f>
        <v/>
      </c>
      <c r="AF323" s="78" t="str">
        <f aca="false">IF('Portfolio Register'!X23="","",'Portfolio Register'!X23)</f>
        <v/>
      </c>
      <c r="AG323" s="78" t="str">
        <f aca="false">IF(X323="","",IF(OR(AC323="EXPIRED",AC323="OVERDUE"),"1 - OVERDUE",IF(OR(AC323="MISSING DATE",AC323="CHECK INPUT"),"2 - MISSING / CHECK INPUT",IF(AB323&lt;=30,"3 - DUE ≤ 30 DAYS",IF(AB323&lt;=90,"4 - DUE ≤ 90 DAYS","5 - DUE ≤ 180 DAYS")))))</f>
        <v>5 - DUE ≤ 180 DAYS</v>
      </c>
    </row>
    <row r="324" customFormat="false" ht="24.95" hidden="false" customHeight="true" outlineLevel="0" collapsed="false">
      <c r="A324" s="14"/>
      <c r="B324" s="87"/>
      <c r="C324" s="88"/>
      <c r="D324" s="89"/>
      <c r="E324" s="90"/>
      <c r="F324" s="88"/>
      <c r="G324" s="91"/>
      <c r="H324" s="92"/>
      <c r="I324" s="88"/>
      <c r="J324" s="88"/>
      <c r="X324" s="78" t="n">
        <f aca="false">'Portfolio Register'!A84</f>
        <v>0</v>
      </c>
      <c r="Y324" s="78" t="n">
        <f aca="false">'Portfolio Register'!B84</f>
        <v>0</v>
      </c>
      <c r="Z324" s="78" t="str">
        <f aca="false">"Lift"</f>
        <v>Lift</v>
      </c>
      <c r="AA324" s="85" t="str">
        <f aca="false">IF('Portfolio Register'!R84="","",'Portfolio Register'!R84)</f>
        <v/>
      </c>
      <c r="AB324" s="78" t="str">
        <f aca="false">IF('Portfolio Register'!S84="","",'Portfolio Register'!S84)</f>
        <v/>
      </c>
      <c r="AC324" s="78" t="str">
        <f aca="false">'Portfolio Register'!T84</f>
        <v/>
      </c>
      <c r="AD324" s="78" t="str">
        <f aca="false">IF('Portfolio Register'!V24="","",'Portfolio Register'!V24)</f>
        <v/>
      </c>
      <c r="AE324" s="85" t="str">
        <f aca="false">IF('Portfolio Register'!W24="","",'Portfolio Register'!W24)</f>
        <v/>
      </c>
      <c r="AF324" s="78" t="str">
        <f aca="false">IF('Portfolio Register'!X24="","",'Portfolio Register'!X24)</f>
        <v/>
      </c>
      <c r="AG324" s="78" t="str">
        <f aca="false">IF(X324="","",IF(OR(AC324="EXPIRED",AC324="OVERDUE"),"1 - OVERDUE",IF(OR(AC324="MISSING DATE",AC324="CHECK INPUT"),"2 - MISSING / CHECK INPUT",IF(AB324&lt;=30,"3 - DUE ≤ 30 DAYS",IF(AB324&lt;=90,"4 - DUE ≤ 90 DAYS","5 - DUE ≤ 180 DAYS")))))</f>
        <v>5 - DUE ≤ 180 DAYS</v>
      </c>
    </row>
    <row r="325" customFormat="false" ht="24.95" hidden="false" customHeight="true" outlineLevel="0" collapsed="false">
      <c r="A325" s="14"/>
      <c r="B325" s="87"/>
      <c r="C325" s="88"/>
      <c r="D325" s="89"/>
      <c r="E325" s="90"/>
      <c r="F325" s="88"/>
      <c r="G325" s="91"/>
      <c r="H325" s="92"/>
      <c r="I325" s="88"/>
      <c r="J325" s="88"/>
      <c r="X325" s="78" t="n">
        <f aca="false">'Portfolio Register'!A85</f>
        <v>0</v>
      </c>
      <c r="Y325" s="78" t="n">
        <f aca="false">'Portfolio Register'!B85</f>
        <v>0</v>
      </c>
      <c r="Z325" s="78" t="str">
        <f aca="false">"SMAA"</f>
        <v>SMAA</v>
      </c>
      <c r="AA325" s="85" t="str">
        <f aca="false">IF('Portfolio Register'!F85="","",'Portfolio Register'!F85)</f>
        <v/>
      </c>
      <c r="AB325" s="78" t="str">
        <f aca="false">IF('Portfolio Register'!G85="","",'Portfolio Register'!G85)</f>
        <v/>
      </c>
      <c r="AC325" s="78" t="str">
        <f aca="false">'Portfolio Register'!H85</f>
        <v/>
      </c>
      <c r="AD325" s="78" t="str">
        <f aca="false">IF('Portfolio Register'!V25="","",'Portfolio Register'!V25)</f>
        <v/>
      </c>
      <c r="AE325" s="85" t="str">
        <f aca="false">IF('Portfolio Register'!W25="","",'Portfolio Register'!W25)</f>
        <v/>
      </c>
      <c r="AF325" s="78" t="str">
        <f aca="false">IF('Portfolio Register'!X25="","",'Portfolio Register'!X25)</f>
        <v/>
      </c>
      <c r="AG325" s="78" t="str">
        <f aca="false">IF(X325="","",IF(OR(AC325="EXPIRED",AC325="OVERDUE"),"1 - OVERDUE",IF(OR(AC325="MISSING DATE",AC325="CHECK INPUT"),"2 - MISSING / CHECK INPUT",IF(AB325&lt;=30,"3 - DUE ≤ 30 DAYS",IF(AB325&lt;=90,"4 - DUE ≤ 90 DAYS","5 - DUE ≤ 180 DAYS")))))</f>
        <v>5 - DUE ≤ 180 DAYS</v>
      </c>
    </row>
    <row r="326" customFormat="false" ht="24.95" hidden="false" customHeight="true" outlineLevel="0" collapsed="false">
      <c r="A326" s="14"/>
      <c r="B326" s="87"/>
      <c r="C326" s="88"/>
      <c r="D326" s="89"/>
      <c r="E326" s="90"/>
      <c r="F326" s="88"/>
      <c r="G326" s="91"/>
      <c r="H326" s="92"/>
      <c r="I326" s="88"/>
      <c r="J326" s="88"/>
      <c r="X326" s="78" t="n">
        <f aca="false">'Portfolio Register'!A85</f>
        <v>0</v>
      </c>
      <c r="Y326" s="78" t="n">
        <f aca="false">'Portfolio Register'!B85</f>
        <v>0</v>
      </c>
      <c r="Z326" s="78" t="str">
        <f aca="false">"AFSS"</f>
        <v>AFSS</v>
      </c>
      <c r="AA326" s="85" t="str">
        <f aca="false">IF('Portfolio Register'!J85="","",'Portfolio Register'!J85)</f>
        <v/>
      </c>
      <c r="AB326" s="78" t="str">
        <f aca="false">IF('Portfolio Register'!K85="","",'Portfolio Register'!K85)</f>
        <v/>
      </c>
      <c r="AC326" s="78" t="str">
        <f aca="false">'Portfolio Register'!L85</f>
        <v/>
      </c>
      <c r="AD326" s="78" t="str">
        <f aca="false">IF('Portfolio Register'!V26="","",'Portfolio Register'!V26)</f>
        <v/>
      </c>
      <c r="AE326" s="85" t="str">
        <f aca="false">IF('Portfolio Register'!W26="","",'Portfolio Register'!W26)</f>
        <v/>
      </c>
      <c r="AF326" s="78" t="str">
        <f aca="false">IF('Portfolio Register'!X26="","",'Portfolio Register'!X26)</f>
        <v/>
      </c>
      <c r="AG326" s="78" t="str">
        <f aca="false">IF(X326="","",IF(OR(AC326="EXPIRED",AC326="OVERDUE"),"1 - OVERDUE",IF(OR(AC326="MISSING DATE",AC326="CHECK INPUT"),"2 - MISSING / CHECK INPUT",IF(AB326&lt;=30,"3 - DUE ≤ 30 DAYS",IF(AB326&lt;=90,"4 - DUE ≤ 90 DAYS","5 - DUE ≤ 180 DAYS")))))</f>
        <v>5 - DUE ≤ 180 DAYS</v>
      </c>
    </row>
    <row r="327" customFormat="false" ht="24.95" hidden="false" customHeight="true" outlineLevel="0" collapsed="false">
      <c r="A327" s="14"/>
      <c r="B327" s="87"/>
      <c r="C327" s="88"/>
      <c r="D327" s="89"/>
      <c r="E327" s="90"/>
      <c r="F327" s="88"/>
      <c r="G327" s="91"/>
      <c r="H327" s="92"/>
      <c r="I327" s="88"/>
      <c r="J327" s="88"/>
      <c r="X327" s="78" t="n">
        <f aca="false">'Portfolio Register'!A85</f>
        <v>0</v>
      </c>
      <c r="Y327" s="78" t="n">
        <f aca="false">'Portfolio Register'!B85</f>
        <v>0</v>
      </c>
      <c r="Z327" s="78" t="str">
        <f aca="false">"Insurance"</f>
        <v>Insurance</v>
      </c>
      <c r="AA327" s="85" t="str">
        <f aca="false">IF('Portfolio Register'!N85="","",'Portfolio Register'!N85)</f>
        <v/>
      </c>
      <c r="AB327" s="78" t="str">
        <f aca="false">IF('Portfolio Register'!O85="","",'Portfolio Register'!O85)</f>
        <v/>
      </c>
      <c r="AC327" s="78" t="str">
        <f aca="false">'Portfolio Register'!P85</f>
        <v/>
      </c>
      <c r="AD327" s="78" t="str">
        <f aca="false">IF('Portfolio Register'!V27="","",'Portfolio Register'!V27)</f>
        <v/>
      </c>
      <c r="AE327" s="85" t="str">
        <f aca="false">IF('Portfolio Register'!W27="","",'Portfolio Register'!W27)</f>
        <v/>
      </c>
      <c r="AF327" s="78" t="str">
        <f aca="false">IF('Portfolio Register'!X27="","",'Portfolio Register'!X27)</f>
        <v/>
      </c>
      <c r="AG327" s="78" t="str">
        <f aca="false">IF(X327="","",IF(OR(AC327="EXPIRED",AC327="OVERDUE"),"1 - OVERDUE",IF(OR(AC327="MISSING DATE",AC327="CHECK INPUT"),"2 - MISSING / CHECK INPUT",IF(AB327&lt;=30,"3 - DUE ≤ 30 DAYS",IF(AB327&lt;=90,"4 - DUE ≤ 90 DAYS","5 - DUE ≤ 180 DAYS")))))</f>
        <v>5 - DUE ≤ 180 DAYS</v>
      </c>
    </row>
    <row r="328" customFormat="false" ht="24.95" hidden="false" customHeight="true" outlineLevel="0" collapsed="false">
      <c r="A328" s="14"/>
      <c r="B328" s="87"/>
      <c r="C328" s="88"/>
      <c r="D328" s="89"/>
      <c r="E328" s="90"/>
      <c r="F328" s="88"/>
      <c r="G328" s="91"/>
      <c r="H328" s="92"/>
      <c r="I328" s="88"/>
      <c r="J328" s="88"/>
      <c r="X328" s="78" t="n">
        <f aca="false">'Portfolio Register'!A85</f>
        <v>0</v>
      </c>
      <c r="Y328" s="78" t="n">
        <f aca="false">'Portfolio Register'!B85</f>
        <v>0</v>
      </c>
      <c r="Z328" s="78" t="str">
        <f aca="false">"Lift"</f>
        <v>Lift</v>
      </c>
      <c r="AA328" s="85" t="str">
        <f aca="false">IF('Portfolio Register'!R85="","",'Portfolio Register'!R85)</f>
        <v/>
      </c>
      <c r="AB328" s="78" t="str">
        <f aca="false">IF('Portfolio Register'!S85="","",'Portfolio Register'!S85)</f>
        <v/>
      </c>
      <c r="AC328" s="78" t="str">
        <f aca="false">'Portfolio Register'!T85</f>
        <v/>
      </c>
      <c r="AD328" s="78" t="str">
        <f aca="false">IF('Portfolio Register'!V28="","",'Portfolio Register'!V28)</f>
        <v/>
      </c>
      <c r="AE328" s="85" t="str">
        <f aca="false">IF('Portfolio Register'!W28="","",'Portfolio Register'!W28)</f>
        <v/>
      </c>
      <c r="AF328" s="78" t="str">
        <f aca="false">IF('Portfolio Register'!X28="","",'Portfolio Register'!X28)</f>
        <v/>
      </c>
      <c r="AG328" s="78" t="str">
        <f aca="false">IF(X328="","",IF(OR(AC328="EXPIRED",AC328="OVERDUE"),"1 - OVERDUE",IF(OR(AC328="MISSING DATE",AC328="CHECK INPUT"),"2 - MISSING / CHECK INPUT",IF(AB328&lt;=30,"3 - DUE ≤ 30 DAYS",IF(AB328&lt;=90,"4 - DUE ≤ 90 DAYS","5 - DUE ≤ 180 DAYS")))))</f>
        <v>5 - DUE ≤ 180 DAYS</v>
      </c>
    </row>
    <row r="329" customFormat="false" ht="24.95" hidden="false" customHeight="true" outlineLevel="0" collapsed="false">
      <c r="A329" s="14"/>
      <c r="B329" s="87"/>
      <c r="C329" s="88"/>
      <c r="D329" s="89"/>
      <c r="E329" s="90"/>
      <c r="F329" s="88"/>
      <c r="G329" s="91"/>
      <c r="H329" s="92"/>
      <c r="I329" s="88"/>
      <c r="J329" s="88"/>
      <c r="X329" s="78" t="n">
        <f aca="false">'Portfolio Register'!A86</f>
        <v>0</v>
      </c>
      <c r="Y329" s="78" t="n">
        <f aca="false">'Portfolio Register'!B86</f>
        <v>0</v>
      </c>
      <c r="Z329" s="78" t="str">
        <f aca="false">"SMAA"</f>
        <v>SMAA</v>
      </c>
      <c r="AA329" s="85" t="str">
        <f aca="false">IF('Portfolio Register'!F86="","",'Portfolio Register'!F86)</f>
        <v/>
      </c>
      <c r="AB329" s="78" t="str">
        <f aca="false">IF('Portfolio Register'!G86="","",'Portfolio Register'!G86)</f>
        <v/>
      </c>
      <c r="AC329" s="78" t="str">
        <f aca="false">'Portfolio Register'!H86</f>
        <v/>
      </c>
      <c r="AD329" s="78" t="str">
        <f aca="false">IF('Portfolio Register'!V29="","",'Portfolio Register'!V29)</f>
        <v/>
      </c>
      <c r="AE329" s="85" t="str">
        <f aca="false">IF('Portfolio Register'!W29="","",'Portfolio Register'!W29)</f>
        <v/>
      </c>
      <c r="AF329" s="78" t="str">
        <f aca="false">IF('Portfolio Register'!X29="","",'Portfolio Register'!X29)</f>
        <v/>
      </c>
      <c r="AG329" s="78" t="str">
        <f aca="false">IF(X329="","",IF(OR(AC329="EXPIRED",AC329="OVERDUE"),"1 - OVERDUE",IF(OR(AC329="MISSING DATE",AC329="CHECK INPUT"),"2 - MISSING / CHECK INPUT",IF(AB329&lt;=30,"3 - DUE ≤ 30 DAYS",IF(AB329&lt;=90,"4 - DUE ≤ 90 DAYS","5 - DUE ≤ 180 DAYS")))))</f>
        <v>5 - DUE ≤ 180 DAYS</v>
      </c>
    </row>
    <row r="330" customFormat="false" ht="24.95" hidden="false" customHeight="true" outlineLevel="0" collapsed="false">
      <c r="A330" s="14"/>
      <c r="B330" s="87"/>
      <c r="C330" s="88"/>
      <c r="D330" s="89"/>
      <c r="E330" s="90"/>
      <c r="F330" s="88"/>
      <c r="G330" s="91"/>
      <c r="H330" s="92"/>
      <c r="I330" s="88"/>
      <c r="J330" s="88"/>
      <c r="X330" s="78" t="n">
        <f aca="false">'Portfolio Register'!A86</f>
        <v>0</v>
      </c>
      <c r="Y330" s="78" t="n">
        <f aca="false">'Portfolio Register'!B86</f>
        <v>0</v>
      </c>
      <c r="Z330" s="78" t="str">
        <f aca="false">"AFSS"</f>
        <v>AFSS</v>
      </c>
      <c r="AA330" s="85" t="str">
        <f aca="false">IF('Portfolio Register'!J86="","",'Portfolio Register'!J86)</f>
        <v/>
      </c>
      <c r="AB330" s="78" t="str">
        <f aca="false">IF('Portfolio Register'!K86="","",'Portfolio Register'!K86)</f>
        <v/>
      </c>
      <c r="AC330" s="78" t="str">
        <f aca="false">'Portfolio Register'!L86</f>
        <v/>
      </c>
      <c r="AD330" s="78" t="str">
        <f aca="false">IF('Portfolio Register'!V30="","",'Portfolio Register'!V30)</f>
        <v/>
      </c>
      <c r="AE330" s="85" t="str">
        <f aca="false">IF('Portfolio Register'!W30="","",'Portfolio Register'!W30)</f>
        <v/>
      </c>
      <c r="AF330" s="78" t="str">
        <f aca="false">IF('Portfolio Register'!X30="","",'Portfolio Register'!X30)</f>
        <v/>
      </c>
      <c r="AG330" s="78" t="str">
        <f aca="false">IF(X330="","",IF(OR(AC330="EXPIRED",AC330="OVERDUE"),"1 - OVERDUE",IF(OR(AC330="MISSING DATE",AC330="CHECK INPUT"),"2 - MISSING / CHECK INPUT",IF(AB330&lt;=30,"3 - DUE ≤ 30 DAYS",IF(AB330&lt;=90,"4 - DUE ≤ 90 DAYS","5 - DUE ≤ 180 DAYS")))))</f>
        <v>5 - DUE ≤ 180 DAYS</v>
      </c>
    </row>
    <row r="331" customFormat="false" ht="24.95" hidden="false" customHeight="true" outlineLevel="0" collapsed="false">
      <c r="A331" s="14"/>
      <c r="B331" s="87"/>
      <c r="C331" s="88"/>
      <c r="D331" s="89"/>
      <c r="E331" s="90"/>
      <c r="F331" s="88"/>
      <c r="G331" s="91"/>
      <c r="H331" s="92"/>
      <c r="I331" s="88"/>
      <c r="J331" s="88"/>
      <c r="X331" s="78" t="n">
        <f aca="false">'Portfolio Register'!A86</f>
        <v>0</v>
      </c>
      <c r="Y331" s="78" t="n">
        <f aca="false">'Portfolio Register'!B86</f>
        <v>0</v>
      </c>
      <c r="Z331" s="78" t="str">
        <f aca="false">"Insurance"</f>
        <v>Insurance</v>
      </c>
      <c r="AA331" s="85" t="str">
        <f aca="false">IF('Portfolio Register'!N86="","",'Portfolio Register'!N86)</f>
        <v/>
      </c>
      <c r="AB331" s="78" t="str">
        <f aca="false">IF('Portfolio Register'!O86="","",'Portfolio Register'!O86)</f>
        <v/>
      </c>
      <c r="AC331" s="78" t="str">
        <f aca="false">'Portfolio Register'!P86</f>
        <v/>
      </c>
      <c r="AD331" s="78" t="str">
        <f aca="false">IF('Portfolio Register'!V31="","",'Portfolio Register'!V31)</f>
        <v/>
      </c>
      <c r="AE331" s="85" t="str">
        <f aca="false">IF('Portfolio Register'!W31="","",'Portfolio Register'!W31)</f>
        <v/>
      </c>
      <c r="AF331" s="78" t="str">
        <f aca="false">IF('Portfolio Register'!X31="","",'Portfolio Register'!X31)</f>
        <v/>
      </c>
      <c r="AG331" s="78" t="str">
        <f aca="false">IF(X331="","",IF(OR(AC331="EXPIRED",AC331="OVERDUE"),"1 - OVERDUE",IF(OR(AC331="MISSING DATE",AC331="CHECK INPUT"),"2 - MISSING / CHECK INPUT",IF(AB331&lt;=30,"3 - DUE ≤ 30 DAYS",IF(AB331&lt;=90,"4 - DUE ≤ 90 DAYS","5 - DUE ≤ 180 DAYS")))))</f>
        <v>5 - DUE ≤ 180 DAYS</v>
      </c>
    </row>
    <row r="332" customFormat="false" ht="24.95" hidden="false" customHeight="true" outlineLevel="0" collapsed="false">
      <c r="A332" s="14"/>
      <c r="B332" s="87"/>
      <c r="C332" s="88"/>
      <c r="D332" s="89"/>
      <c r="E332" s="90"/>
      <c r="F332" s="88"/>
      <c r="G332" s="91"/>
      <c r="H332" s="92"/>
      <c r="I332" s="88"/>
      <c r="J332" s="88"/>
      <c r="X332" s="78" t="n">
        <f aca="false">'Portfolio Register'!A86</f>
        <v>0</v>
      </c>
      <c r="Y332" s="78" t="n">
        <f aca="false">'Portfolio Register'!B86</f>
        <v>0</v>
      </c>
      <c r="Z332" s="78" t="str">
        <f aca="false">"Lift"</f>
        <v>Lift</v>
      </c>
      <c r="AA332" s="85" t="str">
        <f aca="false">IF('Portfolio Register'!R86="","",'Portfolio Register'!R86)</f>
        <v/>
      </c>
      <c r="AB332" s="78" t="str">
        <f aca="false">IF('Portfolio Register'!S86="","",'Portfolio Register'!S86)</f>
        <v/>
      </c>
      <c r="AC332" s="78" t="str">
        <f aca="false">'Portfolio Register'!T86</f>
        <v/>
      </c>
      <c r="AD332" s="78" t="str">
        <f aca="false">IF('Portfolio Register'!V32="","",'Portfolio Register'!V32)</f>
        <v/>
      </c>
      <c r="AE332" s="85" t="str">
        <f aca="false">IF('Portfolio Register'!W32="","",'Portfolio Register'!W32)</f>
        <v/>
      </c>
      <c r="AF332" s="78" t="str">
        <f aca="false">IF('Portfolio Register'!X32="","",'Portfolio Register'!X32)</f>
        <v/>
      </c>
      <c r="AG332" s="78" t="str">
        <f aca="false">IF(X332="","",IF(OR(AC332="EXPIRED",AC332="OVERDUE"),"1 - OVERDUE",IF(OR(AC332="MISSING DATE",AC332="CHECK INPUT"),"2 - MISSING / CHECK INPUT",IF(AB332&lt;=30,"3 - DUE ≤ 30 DAYS",IF(AB332&lt;=90,"4 - DUE ≤ 90 DAYS","5 - DUE ≤ 180 DAYS")))))</f>
        <v>5 - DUE ≤ 180 DAYS</v>
      </c>
    </row>
    <row r="333" customFormat="false" ht="24.95" hidden="false" customHeight="true" outlineLevel="0" collapsed="false">
      <c r="A333" s="14"/>
      <c r="B333" s="87"/>
      <c r="C333" s="88"/>
      <c r="D333" s="89"/>
      <c r="E333" s="90"/>
      <c r="F333" s="88"/>
      <c r="G333" s="91"/>
      <c r="H333" s="92"/>
      <c r="I333" s="88"/>
      <c r="J333" s="88"/>
      <c r="X333" s="78" t="n">
        <f aca="false">'Portfolio Register'!A87</f>
        <v>0</v>
      </c>
      <c r="Y333" s="78" t="n">
        <f aca="false">'Portfolio Register'!B87</f>
        <v>0</v>
      </c>
      <c r="Z333" s="78" t="str">
        <f aca="false">"SMAA"</f>
        <v>SMAA</v>
      </c>
      <c r="AA333" s="85" t="str">
        <f aca="false">IF('Portfolio Register'!F87="","",'Portfolio Register'!F87)</f>
        <v/>
      </c>
      <c r="AB333" s="78" t="str">
        <f aca="false">IF('Portfolio Register'!G87="","",'Portfolio Register'!G87)</f>
        <v/>
      </c>
      <c r="AC333" s="78" t="str">
        <f aca="false">'Portfolio Register'!H87</f>
        <v/>
      </c>
      <c r="AD333" s="78" t="str">
        <f aca="false">IF('Portfolio Register'!V33="","",'Portfolio Register'!V33)</f>
        <v/>
      </c>
      <c r="AE333" s="85" t="str">
        <f aca="false">IF('Portfolio Register'!W33="","",'Portfolio Register'!W33)</f>
        <v/>
      </c>
      <c r="AF333" s="78" t="str">
        <f aca="false">IF('Portfolio Register'!X33="","",'Portfolio Register'!X33)</f>
        <v/>
      </c>
      <c r="AG333" s="78" t="str">
        <f aca="false">IF(X333="","",IF(OR(AC333="EXPIRED",AC333="OVERDUE"),"1 - OVERDUE",IF(OR(AC333="MISSING DATE",AC333="CHECK INPUT"),"2 - MISSING / CHECK INPUT",IF(AB333&lt;=30,"3 - DUE ≤ 30 DAYS",IF(AB333&lt;=90,"4 - DUE ≤ 90 DAYS","5 - DUE ≤ 180 DAYS")))))</f>
        <v>5 - DUE ≤ 180 DAYS</v>
      </c>
    </row>
    <row r="334" customFormat="false" ht="24.95" hidden="false" customHeight="true" outlineLevel="0" collapsed="false">
      <c r="A334" s="14"/>
      <c r="B334" s="87"/>
      <c r="C334" s="88"/>
      <c r="D334" s="89"/>
      <c r="E334" s="90"/>
      <c r="F334" s="88"/>
      <c r="G334" s="91"/>
      <c r="H334" s="92"/>
      <c r="I334" s="88"/>
      <c r="J334" s="88"/>
      <c r="X334" s="78" t="n">
        <f aca="false">'Portfolio Register'!A87</f>
        <v>0</v>
      </c>
      <c r="Y334" s="78" t="n">
        <f aca="false">'Portfolio Register'!B87</f>
        <v>0</v>
      </c>
      <c r="Z334" s="78" t="str">
        <f aca="false">"AFSS"</f>
        <v>AFSS</v>
      </c>
      <c r="AA334" s="85" t="str">
        <f aca="false">IF('Portfolio Register'!J87="","",'Portfolio Register'!J87)</f>
        <v/>
      </c>
      <c r="AB334" s="78" t="str">
        <f aca="false">IF('Portfolio Register'!K87="","",'Portfolio Register'!K87)</f>
        <v/>
      </c>
      <c r="AC334" s="78" t="str">
        <f aca="false">'Portfolio Register'!L87</f>
        <v/>
      </c>
      <c r="AD334" s="78" t="str">
        <f aca="false">IF('Portfolio Register'!V34="","",'Portfolio Register'!V34)</f>
        <v/>
      </c>
      <c r="AE334" s="85" t="str">
        <f aca="false">IF('Portfolio Register'!W34="","",'Portfolio Register'!W34)</f>
        <v/>
      </c>
      <c r="AF334" s="78" t="str">
        <f aca="false">IF('Portfolio Register'!X34="","",'Portfolio Register'!X34)</f>
        <v/>
      </c>
      <c r="AG334" s="78" t="str">
        <f aca="false">IF(X334="","",IF(OR(AC334="EXPIRED",AC334="OVERDUE"),"1 - OVERDUE",IF(OR(AC334="MISSING DATE",AC334="CHECK INPUT"),"2 - MISSING / CHECK INPUT",IF(AB334&lt;=30,"3 - DUE ≤ 30 DAYS",IF(AB334&lt;=90,"4 - DUE ≤ 90 DAYS","5 - DUE ≤ 180 DAYS")))))</f>
        <v>5 - DUE ≤ 180 DAYS</v>
      </c>
    </row>
    <row r="335" customFormat="false" ht="24.95" hidden="false" customHeight="true" outlineLevel="0" collapsed="false">
      <c r="A335" s="14"/>
      <c r="B335" s="87"/>
      <c r="C335" s="88"/>
      <c r="D335" s="89"/>
      <c r="E335" s="90"/>
      <c r="F335" s="88"/>
      <c r="G335" s="91"/>
      <c r="H335" s="92"/>
      <c r="I335" s="88"/>
      <c r="J335" s="88"/>
      <c r="X335" s="78" t="n">
        <f aca="false">'Portfolio Register'!A87</f>
        <v>0</v>
      </c>
      <c r="Y335" s="78" t="n">
        <f aca="false">'Portfolio Register'!B87</f>
        <v>0</v>
      </c>
      <c r="Z335" s="78" t="str">
        <f aca="false">"Insurance"</f>
        <v>Insurance</v>
      </c>
      <c r="AA335" s="85" t="str">
        <f aca="false">IF('Portfolio Register'!N87="","",'Portfolio Register'!N87)</f>
        <v/>
      </c>
      <c r="AB335" s="78" t="str">
        <f aca="false">IF('Portfolio Register'!O87="","",'Portfolio Register'!O87)</f>
        <v/>
      </c>
      <c r="AC335" s="78" t="str">
        <f aca="false">'Portfolio Register'!P87</f>
        <v/>
      </c>
      <c r="AD335" s="78" t="str">
        <f aca="false">IF('Portfolio Register'!V35="","",'Portfolio Register'!V35)</f>
        <v/>
      </c>
      <c r="AE335" s="85" t="str">
        <f aca="false">IF('Portfolio Register'!W35="","",'Portfolio Register'!W35)</f>
        <v/>
      </c>
      <c r="AF335" s="78" t="str">
        <f aca="false">IF('Portfolio Register'!X35="","",'Portfolio Register'!X35)</f>
        <v/>
      </c>
      <c r="AG335" s="78" t="str">
        <f aca="false">IF(X335="","",IF(OR(AC335="EXPIRED",AC335="OVERDUE"),"1 - OVERDUE",IF(OR(AC335="MISSING DATE",AC335="CHECK INPUT"),"2 - MISSING / CHECK INPUT",IF(AB335&lt;=30,"3 - DUE ≤ 30 DAYS",IF(AB335&lt;=90,"4 - DUE ≤ 90 DAYS","5 - DUE ≤ 180 DAYS")))))</f>
        <v>5 - DUE ≤ 180 DAYS</v>
      </c>
    </row>
    <row r="336" customFormat="false" ht="24.95" hidden="false" customHeight="true" outlineLevel="0" collapsed="false">
      <c r="A336" s="14"/>
      <c r="B336" s="87"/>
      <c r="C336" s="88"/>
      <c r="D336" s="89"/>
      <c r="E336" s="90"/>
      <c r="F336" s="88"/>
      <c r="G336" s="91"/>
      <c r="H336" s="92"/>
      <c r="I336" s="88"/>
      <c r="J336" s="88"/>
      <c r="X336" s="78" t="n">
        <f aca="false">'Portfolio Register'!A87</f>
        <v>0</v>
      </c>
      <c r="Y336" s="78" t="n">
        <f aca="false">'Portfolio Register'!B87</f>
        <v>0</v>
      </c>
      <c r="Z336" s="78" t="str">
        <f aca="false">"Lift"</f>
        <v>Lift</v>
      </c>
      <c r="AA336" s="85" t="str">
        <f aca="false">IF('Portfolio Register'!R87="","",'Portfolio Register'!R87)</f>
        <v/>
      </c>
      <c r="AB336" s="78" t="str">
        <f aca="false">IF('Portfolio Register'!S87="","",'Portfolio Register'!S87)</f>
        <v/>
      </c>
      <c r="AC336" s="78" t="str">
        <f aca="false">'Portfolio Register'!T87</f>
        <v/>
      </c>
      <c r="AD336" s="78" t="str">
        <f aca="false">IF('Portfolio Register'!V36="","",'Portfolio Register'!V36)</f>
        <v/>
      </c>
      <c r="AE336" s="85" t="str">
        <f aca="false">IF('Portfolio Register'!W36="","",'Portfolio Register'!W36)</f>
        <v/>
      </c>
      <c r="AF336" s="78" t="str">
        <f aca="false">IF('Portfolio Register'!X36="","",'Portfolio Register'!X36)</f>
        <v/>
      </c>
      <c r="AG336" s="78" t="str">
        <f aca="false">IF(X336="","",IF(OR(AC336="EXPIRED",AC336="OVERDUE"),"1 - OVERDUE",IF(OR(AC336="MISSING DATE",AC336="CHECK INPUT"),"2 - MISSING / CHECK INPUT",IF(AB336&lt;=30,"3 - DUE ≤ 30 DAYS",IF(AB336&lt;=90,"4 - DUE ≤ 90 DAYS","5 - DUE ≤ 180 DAYS")))))</f>
        <v>5 - DUE ≤ 180 DAYS</v>
      </c>
    </row>
    <row r="337" customFormat="false" ht="24.95" hidden="false" customHeight="true" outlineLevel="0" collapsed="false">
      <c r="A337" s="14"/>
      <c r="B337" s="87"/>
      <c r="C337" s="88"/>
      <c r="D337" s="89"/>
      <c r="E337" s="90"/>
      <c r="F337" s="88"/>
      <c r="G337" s="91"/>
      <c r="H337" s="92"/>
      <c r="I337" s="88"/>
      <c r="J337" s="88"/>
      <c r="X337" s="78" t="n">
        <f aca="false">'Portfolio Register'!A88</f>
        <v>0</v>
      </c>
      <c r="Y337" s="78" t="n">
        <f aca="false">'Portfolio Register'!B88</f>
        <v>0</v>
      </c>
      <c r="Z337" s="78" t="str">
        <f aca="false">"SMAA"</f>
        <v>SMAA</v>
      </c>
      <c r="AA337" s="85" t="str">
        <f aca="false">IF('Portfolio Register'!F88="","",'Portfolio Register'!F88)</f>
        <v/>
      </c>
      <c r="AB337" s="78" t="str">
        <f aca="false">IF('Portfolio Register'!G88="","",'Portfolio Register'!G88)</f>
        <v/>
      </c>
      <c r="AC337" s="78" t="str">
        <f aca="false">'Portfolio Register'!H88</f>
        <v/>
      </c>
      <c r="AD337" s="78" t="str">
        <f aca="false">IF('Portfolio Register'!V37="","",'Portfolio Register'!V37)</f>
        <v/>
      </c>
      <c r="AE337" s="85" t="str">
        <f aca="false">IF('Portfolio Register'!W37="","",'Portfolio Register'!W37)</f>
        <v/>
      </c>
      <c r="AF337" s="78" t="str">
        <f aca="false">IF('Portfolio Register'!X37="","",'Portfolio Register'!X37)</f>
        <v/>
      </c>
      <c r="AG337" s="78" t="str">
        <f aca="false">IF(X337="","",IF(OR(AC337="EXPIRED",AC337="OVERDUE"),"1 - OVERDUE",IF(OR(AC337="MISSING DATE",AC337="CHECK INPUT"),"2 - MISSING / CHECK INPUT",IF(AB337&lt;=30,"3 - DUE ≤ 30 DAYS",IF(AB337&lt;=90,"4 - DUE ≤ 90 DAYS","5 - DUE ≤ 180 DAYS")))))</f>
        <v>5 - DUE ≤ 180 DAYS</v>
      </c>
    </row>
    <row r="338" customFormat="false" ht="24.95" hidden="false" customHeight="true" outlineLevel="0" collapsed="false">
      <c r="A338" s="14"/>
      <c r="B338" s="87"/>
      <c r="C338" s="88"/>
      <c r="D338" s="89"/>
      <c r="E338" s="90"/>
      <c r="F338" s="88"/>
      <c r="G338" s="91"/>
      <c r="H338" s="92"/>
      <c r="I338" s="88"/>
      <c r="J338" s="88"/>
      <c r="X338" s="78" t="n">
        <f aca="false">'Portfolio Register'!A88</f>
        <v>0</v>
      </c>
      <c r="Y338" s="78" t="n">
        <f aca="false">'Portfolio Register'!B88</f>
        <v>0</v>
      </c>
      <c r="Z338" s="78" t="str">
        <f aca="false">"AFSS"</f>
        <v>AFSS</v>
      </c>
      <c r="AA338" s="85" t="str">
        <f aca="false">IF('Portfolio Register'!J88="","",'Portfolio Register'!J88)</f>
        <v/>
      </c>
      <c r="AB338" s="78" t="str">
        <f aca="false">IF('Portfolio Register'!K88="","",'Portfolio Register'!K88)</f>
        <v/>
      </c>
      <c r="AC338" s="78" t="str">
        <f aca="false">'Portfolio Register'!L88</f>
        <v/>
      </c>
      <c r="AD338" s="78" t="str">
        <f aca="false">IF('Portfolio Register'!V38="","",'Portfolio Register'!V38)</f>
        <v/>
      </c>
      <c r="AE338" s="85" t="str">
        <f aca="false">IF('Portfolio Register'!W38="","",'Portfolio Register'!W38)</f>
        <v/>
      </c>
      <c r="AF338" s="78" t="str">
        <f aca="false">IF('Portfolio Register'!X38="","",'Portfolio Register'!X38)</f>
        <v/>
      </c>
      <c r="AG338" s="78" t="str">
        <f aca="false">IF(X338="","",IF(OR(AC338="EXPIRED",AC338="OVERDUE"),"1 - OVERDUE",IF(OR(AC338="MISSING DATE",AC338="CHECK INPUT"),"2 - MISSING / CHECK INPUT",IF(AB338&lt;=30,"3 - DUE ≤ 30 DAYS",IF(AB338&lt;=90,"4 - DUE ≤ 90 DAYS","5 - DUE ≤ 180 DAYS")))))</f>
        <v>5 - DUE ≤ 180 DAYS</v>
      </c>
    </row>
    <row r="339" customFormat="false" ht="24.95" hidden="false" customHeight="true" outlineLevel="0" collapsed="false">
      <c r="A339" s="14"/>
      <c r="B339" s="87"/>
      <c r="C339" s="88"/>
      <c r="D339" s="89"/>
      <c r="E339" s="90"/>
      <c r="F339" s="88"/>
      <c r="G339" s="91"/>
      <c r="H339" s="92"/>
      <c r="I339" s="88"/>
      <c r="J339" s="88"/>
      <c r="X339" s="78" t="n">
        <f aca="false">'Portfolio Register'!A88</f>
        <v>0</v>
      </c>
      <c r="Y339" s="78" t="n">
        <f aca="false">'Portfolio Register'!B88</f>
        <v>0</v>
      </c>
      <c r="Z339" s="78" t="str">
        <f aca="false">"Insurance"</f>
        <v>Insurance</v>
      </c>
      <c r="AA339" s="85" t="str">
        <f aca="false">IF('Portfolio Register'!N88="","",'Portfolio Register'!N88)</f>
        <v/>
      </c>
      <c r="AB339" s="78" t="str">
        <f aca="false">IF('Portfolio Register'!O88="","",'Portfolio Register'!O88)</f>
        <v/>
      </c>
      <c r="AC339" s="78" t="str">
        <f aca="false">'Portfolio Register'!P88</f>
        <v/>
      </c>
      <c r="AD339" s="78" t="str">
        <f aca="false">IF('Portfolio Register'!V39="","",'Portfolio Register'!V39)</f>
        <v/>
      </c>
      <c r="AE339" s="85" t="str">
        <f aca="false">IF('Portfolio Register'!W39="","",'Portfolio Register'!W39)</f>
        <v/>
      </c>
      <c r="AF339" s="78" t="str">
        <f aca="false">IF('Portfolio Register'!X39="","",'Portfolio Register'!X39)</f>
        <v/>
      </c>
      <c r="AG339" s="78" t="str">
        <f aca="false">IF(X339="","",IF(OR(AC339="EXPIRED",AC339="OVERDUE"),"1 - OVERDUE",IF(OR(AC339="MISSING DATE",AC339="CHECK INPUT"),"2 - MISSING / CHECK INPUT",IF(AB339&lt;=30,"3 - DUE ≤ 30 DAYS",IF(AB339&lt;=90,"4 - DUE ≤ 90 DAYS","5 - DUE ≤ 180 DAYS")))))</f>
        <v>5 - DUE ≤ 180 DAYS</v>
      </c>
    </row>
    <row r="340" customFormat="false" ht="24.95" hidden="false" customHeight="true" outlineLevel="0" collapsed="false">
      <c r="A340" s="14"/>
      <c r="B340" s="87"/>
      <c r="C340" s="88"/>
      <c r="D340" s="89"/>
      <c r="E340" s="90"/>
      <c r="F340" s="88"/>
      <c r="G340" s="91"/>
      <c r="H340" s="92"/>
      <c r="I340" s="88"/>
      <c r="J340" s="88"/>
      <c r="X340" s="78" t="n">
        <f aca="false">'Portfolio Register'!A88</f>
        <v>0</v>
      </c>
      <c r="Y340" s="78" t="n">
        <f aca="false">'Portfolio Register'!B88</f>
        <v>0</v>
      </c>
      <c r="Z340" s="78" t="str">
        <f aca="false">"Lift"</f>
        <v>Lift</v>
      </c>
      <c r="AA340" s="85" t="str">
        <f aca="false">IF('Portfolio Register'!R88="","",'Portfolio Register'!R88)</f>
        <v/>
      </c>
      <c r="AB340" s="78" t="str">
        <f aca="false">IF('Portfolio Register'!S88="","",'Portfolio Register'!S88)</f>
        <v/>
      </c>
      <c r="AC340" s="78" t="str">
        <f aca="false">'Portfolio Register'!T88</f>
        <v/>
      </c>
      <c r="AD340" s="78" t="str">
        <f aca="false">IF('Portfolio Register'!V40="","",'Portfolio Register'!V40)</f>
        <v/>
      </c>
      <c r="AE340" s="85" t="str">
        <f aca="false">IF('Portfolio Register'!W40="","",'Portfolio Register'!W40)</f>
        <v/>
      </c>
      <c r="AF340" s="78" t="str">
        <f aca="false">IF('Portfolio Register'!X40="","",'Portfolio Register'!X40)</f>
        <v/>
      </c>
      <c r="AG340" s="78" t="str">
        <f aca="false">IF(X340="","",IF(OR(AC340="EXPIRED",AC340="OVERDUE"),"1 - OVERDUE",IF(OR(AC340="MISSING DATE",AC340="CHECK INPUT"),"2 - MISSING / CHECK INPUT",IF(AB340&lt;=30,"3 - DUE ≤ 30 DAYS",IF(AB340&lt;=90,"4 - DUE ≤ 90 DAYS","5 - DUE ≤ 180 DAYS")))))</f>
        <v>5 - DUE ≤ 180 DAYS</v>
      </c>
    </row>
    <row r="341" customFormat="false" ht="24.95" hidden="false" customHeight="true" outlineLevel="0" collapsed="false">
      <c r="A341" s="14"/>
      <c r="B341" s="87"/>
      <c r="C341" s="88"/>
      <c r="D341" s="89"/>
      <c r="E341" s="90"/>
      <c r="F341" s="88"/>
      <c r="G341" s="91"/>
      <c r="H341" s="92"/>
      <c r="I341" s="88"/>
      <c r="J341" s="88"/>
      <c r="X341" s="78" t="n">
        <f aca="false">'Portfolio Register'!A89</f>
        <v>0</v>
      </c>
      <c r="Y341" s="78" t="n">
        <f aca="false">'Portfolio Register'!B89</f>
        <v>0</v>
      </c>
      <c r="Z341" s="78" t="str">
        <f aca="false">"SMAA"</f>
        <v>SMAA</v>
      </c>
      <c r="AA341" s="85" t="str">
        <f aca="false">IF('Portfolio Register'!F89="","",'Portfolio Register'!F89)</f>
        <v/>
      </c>
      <c r="AB341" s="78" t="str">
        <f aca="false">IF('Portfolio Register'!G89="","",'Portfolio Register'!G89)</f>
        <v/>
      </c>
      <c r="AC341" s="78" t="str">
        <f aca="false">'Portfolio Register'!H89</f>
        <v/>
      </c>
      <c r="AD341" s="78" t="str">
        <f aca="false">IF('Portfolio Register'!V41="","",'Portfolio Register'!V41)</f>
        <v/>
      </c>
      <c r="AE341" s="85" t="str">
        <f aca="false">IF('Portfolio Register'!W41="","",'Portfolio Register'!W41)</f>
        <v/>
      </c>
      <c r="AF341" s="78" t="str">
        <f aca="false">IF('Portfolio Register'!X41="","",'Portfolio Register'!X41)</f>
        <v/>
      </c>
      <c r="AG341" s="78" t="str">
        <f aca="false">IF(X341="","",IF(OR(AC341="EXPIRED",AC341="OVERDUE"),"1 - OVERDUE",IF(OR(AC341="MISSING DATE",AC341="CHECK INPUT"),"2 - MISSING / CHECK INPUT",IF(AB341&lt;=30,"3 - DUE ≤ 30 DAYS",IF(AB341&lt;=90,"4 - DUE ≤ 90 DAYS","5 - DUE ≤ 180 DAYS")))))</f>
        <v>5 - DUE ≤ 180 DAYS</v>
      </c>
    </row>
    <row r="342" customFormat="false" ht="24.95" hidden="false" customHeight="true" outlineLevel="0" collapsed="false">
      <c r="A342" s="14"/>
      <c r="B342" s="87"/>
      <c r="C342" s="88"/>
      <c r="D342" s="89"/>
      <c r="E342" s="90"/>
      <c r="F342" s="88"/>
      <c r="G342" s="91"/>
      <c r="H342" s="92"/>
      <c r="I342" s="88"/>
      <c r="J342" s="88"/>
      <c r="X342" s="78" t="n">
        <f aca="false">'Portfolio Register'!A89</f>
        <v>0</v>
      </c>
      <c r="Y342" s="78" t="n">
        <f aca="false">'Portfolio Register'!B89</f>
        <v>0</v>
      </c>
      <c r="Z342" s="78" t="str">
        <f aca="false">"AFSS"</f>
        <v>AFSS</v>
      </c>
      <c r="AA342" s="85" t="str">
        <f aca="false">IF('Portfolio Register'!J89="","",'Portfolio Register'!J89)</f>
        <v/>
      </c>
      <c r="AB342" s="78" t="str">
        <f aca="false">IF('Portfolio Register'!K89="","",'Portfolio Register'!K89)</f>
        <v/>
      </c>
      <c r="AC342" s="78" t="str">
        <f aca="false">'Portfolio Register'!L89</f>
        <v/>
      </c>
      <c r="AD342" s="78" t="str">
        <f aca="false">IF('Portfolio Register'!V42="","",'Portfolio Register'!V42)</f>
        <v/>
      </c>
      <c r="AE342" s="85" t="str">
        <f aca="false">IF('Portfolio Register'!W42="","",'Portfolio Register'!W42)</f>
        <v/>
      </c>
      <c r="AF342" s="78" t="str">
        <f aca="false">IF('Portfolio Register'!X42="","",'Portfolio Register'!X42)</f>
        <v/>
      </c>
      <c r="AG342" s="78" t="str">
        <f aca="false">IF(X342="","",IF(OR(AC342="EXPIRED",AC342="OVERDUE"),"1 - OVERDUE",IF(OR(AC342="MISSING DATE",AC342="CHECK INPUT"),"2 - MISSING / CHECK INPUT",IF(AB342&lt;=30,"3 - DUE ≤ 30 DAYS",IF(AB342&lt;=90,"4 - DUE ≤ 90 DAYS","5 - DUE ≤ 180 DAYS")))))</f>
        <v>5 - DUE ≤ 180 DAYS</v>
      </c>
    </row>
    <row r="343" customFormat="false" ht="24.95" hidden="false" customHeight="true" outlineLevel="0" collapsed="false">
      <c r="A343" s="14"/>
      <c r="B343" s="87"/>
      <c r="C343" s="88"/>
      <c r="D343" s="89"/>
      <c r="E343" s="90"/>
      <c r="F343" s="88"/>
      <c r="G343" s="91"/>
      <c r="H343" s="92"/>
      <c r="I343" s="88"/>
      <c r="J343" s="88"/>
      <c r="X343" s="78" t="n">
        <f aca="false">'Portfolio Register'!A89</f>
        <v>0</v>
      </c>
      <c r="Y343" s="78" t="n">
        <f aca="false">'Portfolio Register'!B89</f>
        <v>0</v>
      </c>
      <c r="Z343" s="78" t="str">
        <f aca="false">"Insurance"</f>
        <v>Insurance</v>
      </c>
      <c r="AA343" s="85" t="str">
        <f aca="false">IF('Portfolio Register'!N89="","",'Portfolio Register'!N89)</f>
        <v/>
      </c>
      <c r="AB343" s="78" t="str">
        <f aca="false">IF('Portfolio Register'!O89="","",'Portfolio Register'!O89)</f>
        <v/>
      </c>
      <c r="AC343" s="78" t="str">
        <f aca="false">'Portfolio Register'!P89</f>
        <v/>
      </c>
      <c r="AD343" s="78" t="str">
        <f aca="false">IF('Portfolio Register'!V43="","",'Portfolio Register'!V43)</f>
        <v/>
      </c>
      <c r="AE343" s="85" t="str">
        <f aca="false">IF('Portfolio Register'!W43="","",'Portfolio Register'!W43)</f>
        <v/>
      </c>
      <c r="AF343" s="78" t="str">
        <f aca="false">IF('Portfolio Register'!X43="","",'Portfolio Register'!X43)</f>
        <v/>
      </c>
      <c r="AG343" s="78" t="str">
        <f aca="false">IF(X343="","",IF(OR(AC343="EXPIRED",AC343="OVERDUE"),"1 - OVERDUE",IF(OR(AC343="MISSING DATE",AC343="CHECK INPUT"),"2 - MISSING / CHECK INPUT",IF(AB343&lt;=30,"3 - DUE ≤ 30 DAYS",IF(AB343&lt;=90,"4 - DUE ≤ 90 DAYS","5 - DUE ≤ 180 DAYS")))))</f>
        <v>5 - DUE ≤ 180 DAYS</v>
      </c>
    </row>
    <row r="344" customFormat="false" ht="24.95" hidden="false" customHeight="true" outlineLevel="0" collapsed="false">
      <c r="A344" s="14"/>
      <c r="B344" s="87"/>
      <c r="C344" s="88"/>
      <c r="D344" s="89"/>
      <c r="E344" s="90"/>
      <c r="F344" s="88"/>
      <c r="G344" s="91"/>
      <c r="H344" s="92"/>
      <c r="I344" s="88"/>
      <c r="J344" s="88"/>
      <c r="X344" s="78" t="n">
        <f aca="false">'Portfolio Register'!A89</f>
        <v>0</v>
      </c>
      <c r="Y344" s="78" t="n">
        <f aca="false">'Portfolio Register'!B89</f>
        <v>0</v>
      </c>
      <c r="Z344" s="78" t="str">
        <f aca="false">"Lift"</f>
        <v>Lift</v>
      </c>
      <c r="AA344" s="85" t="str">
        <f aca="false">IF('Portfolio Register'!R89="","",'Portfolio Register'!R89)</f>
        <v/>
      </c>
      <c r="AB344" s="78" t="str">
        <f aca="false">IF('Portfolio Register'!S89="","",'Portfolio Register'!S89)</f>
        <v/>
      </c>
      <c r="AC344" s="78" t="str">
        <f aca="false">'Portfolio Register'!T89</f>
        <v/>
      </c>
      <c r="AD344" s="78" t="str">
        <f aca="false">IF('Portfolio Register'!V44="","",'Portfolio Register'!V44)</f>
        <v/>
      </c>
      <c r="AE344" s="85" t="str">
        <f aca="false">IF('Portfolio Register'!W44="","",'Portfolio Register'!W44)</f>
        <v/>
      </c>
      <c r="AF344" s="78" t="str">
        <f aca="false">IF('Portfolio Register'!X44="","",'Portfolio Register'!X44)</f>
        <v/>
      </c>
      <c r="AG344" s="78" t="str">
        <f aca="false">IF(X344="","",IF(OR(AC344="EXPIRED",AC344="OVERDUE"),"1 - OVERDUE",IF(OR(AC344="MISSING DATE",AC344="CHECK INPUT"),"2 - MISSING / CHECK INPUT",IF(AB344&lt;=30,"3 - DUE ≤ 30 DAYS",IF(AB344&lt;=90,"4 - DUE ≤ 90 DAYS","5 - DUE ≤ 180 DAYS")))))</f>
        <v>5 - DUE ≤ 180 DAYS</v>
      </c>
    </row>
    <row r="345" customFormat="false" ht="24.95" hidden="false" customHeight="true" outlineLevel="0" collapsed="false">
      <c r="A345" s="14"/>
      <c r="B345" s="87"/>
      <c r="C345" s="88"/>
      <c r="D345" s="89"/>
      <c r="E345" s="90"/>
      <c r="F345" s="88"/>
      <c r="G345" s="91"/>
      <c r="H345" s="92"/>
      <c r="I345" s="88"/>
      <c r="J345" s="88"/>
      <c r="X345" s="78" t="n">
        <f aca="false">'Portfolio Register'!A90</f>
        <v>0</v>
      </c>
      <c r="Y345" s="78" t="n">
        <f aca="false">'Portfolio Register'!B90</f>
        <v>0</v>
      </c>
      <c r="Z345" s="78" t="str">
        <f aca="false">"SMAA"</f>
        <v>SMAA</v>
      </c>
      <c r="AA345" s="85" t="str">
        <f aca="false">IF('Portfolio Register'!F90="","",'Portfolio Register'!F90)</f>
        <v/>
      </c>
      <c r="AB345" s="78" t="str">
        <f aca="false">IF('Portfolio Register'!G90="","",'Portfolio Register'!G90)</f>
        <v/>
      </c>
      <c r="AC345" s="78" t="str">
        <f aca="false">'Portfolio Register'!H90</f>
        <v/>
      </c>
      <c r="AD345" s="78" t="str">
        <f aca="false">IF('Portfolio Register'!V45="","",'Portfolio Register'!V45)</f>
        <v/>
      </c>
      <c r="AE345" s="85" t="str">
        <f aca="false">IF('Portfolio Register'!W45="","",'Portfolio Register'!W45)</f>
        <v/>
      </c>
      <c r="AF345" s="78" t="str">
        <f aca="false">IF('Portfolio Register'!X45="","",'Portfolio Register'!X45)</f>
        <v/>
      </c>
      <c r="AG345" s="78" t="str">
        <f aca="false">IF(X345="","",IF(OR(AC345="EXPIRED",AC345="OVERDUE"),"1 - OVERDUE",IF(OR(AC345="MISSING DATE",AC345="CHECK INPUT"),"2 - MISSING / CHECK INPUT",IF(AB345&lt;=30,"3 - DUE ≤ 30 DAYS",IF(AB345&lt;=90,"4 - DUE ≤ 90 DAYS","5 - DUE ≤ 180 DAYS")))))</f>
        <v>5 - DUE ≤ 180 DAYS</v>
      </c>
    </row>
    <row r="346" customFormat="false" ht="24.95" hidden="false" customHeight="true" outlineLevel="0" collapsed="false">
      <c r="A346" s="14"/>
      <c r="B346" s="87"/>
      <c r="C346" s="88"/>
      <c r="D346" s="89"/>
      <c r="E346" s="90"/>
      <c r="F346" s="88"/>
      <c r="G346" s="91"/>
      <c r="H346" s="92"/>
      <c r="I346" s="88"/>
      <c r="J346" s="88"/>
      <c r="X346" s="78" t="n">
        <f aca="false">'Portfolio Register'!A90</f>
        <v>0</v>
      </c>
      <c r="Y346" s="78" t="n">
        <f aca="false">'Portfolio Register'!B90</f>
        <v>0</v>
      </c>
      <c r="Z346" s="78" t="str">
        <f aca="false">"AFSS"</f>
        <v>AFSS</v>
      </c>
      <c r="AA346" s="85" t="str">
        <f aca="false">IF('Portfolio Register'!J90="","",'Portfolio Register'!J90)</f>
        <v/>
      </c>
      <c r="AB346" s="78" t="str">
        <f aca="false">IF('Portfolio Register'!K90="","",'Portfolio Register'!K90)</f>
        <v/>
      </c>
      <c r="AC346" s="78" t="str">
        <f aca="false">'Portfolio Register'!L90</f>
        <v/>
      </c>
      <c r="AD346" s="78" t="str">
        <f aca="false">IF('Portfolio Register'!V46="","",'Portfolio Register'!V46)</f>
        <v/>
      </c>
      <c r="AE346" s="85" t="str">
        <f aca="false">IF('Portfolio Register'!W46="","",'Portfolio Register'!W46)</f>
        <v/>
      </c>
      <c r="AF346" s="78" t="str">
        <f aca="false">IF('Portfolio Register'!X46="","",'Portfolio Register'!X46)</f>
        <v/>
      </c>
      <c r="AG346" s="78" t="str">
        <f aca="false">IF(X346="","",IF(OR(AC346="EXPIRED",AC346="OVERDUE"),"1 - OVERDUE",IF(OR(AC346="MISSING DATE",AC346="CHECK INPUT"),"2 - MISSING / CHECK INPUT",IF(AB346&lt;=30,"3 - DUE ≤ 30 DAYS",IF(AB346&lt;=90,"4 - DUE ≤ 90 DAYS","5 - DUE ≤ 180 DAYS")))))</f>
        <v>5 - DUE ≤ 180 DAYS</v>
      </c>
    </row>
    <row r="347" customFormat="false" ht="24.95" hidden="false" customHeight="true" outlineLevel="0" collapsed="false">
      <c r="A347" s="14"/>
      <c r="B347" s="87"/>
      <c r="C347" s="88"/>
      <c r="D347" s="89"/>
      <c r="E347" s="90"/>
      <c r="F347" s="88"/>
      <c r="G347" s="91"/>
      <c r="H347" s="92"/>
      <c r="I347" s="88"/>
      <c r="J347" s="88"/>
      <c r="X347" s="78" t="n">
        <f aca="false">'Portfolio Register'!A90</f>
        <v>0</v>
      </c>
      <c r="Y347" s="78" t="n">
        <f aca="false">'Portfolio Register'!B90</f>
        <v>0</v>
      </c>
      <c r="Z347" s="78" t="str">
        <f aca="false">"Insurance"</f>
        <v>Insurance</v>
      </c>
      <c r="AA347" s="85" t="str">
        <f aca="false">IF('Portfolio Register'!N90="","",'Portfolio Register'!N90)</f>
        <v/>
      </c>
      <c r="AB347" s="78" t="str">
        <f aca="false">IF('Portfolio Register'!O90="","",'Portfolio Register'!O90)</f>
        <v/>
      </c>
      <c r="AC347" s="78" t="str">
        <f aca="false">'Portfolio Register'!P90</f>
        <v/>
      </c>
      <c r="AD347" s="78" t="str">
        <f aca="false">IF('Portfolio Register'!V47="","",'Portfolio Register'!V47)</f>
        <v/>
      </c>
      <c r="AE347" s="85" t="str">
        <f aca="false">IF('Portfolio Register'!W47="","",'Portfolio Register'!W47)</f>
        <v/>
      </c>
      <c r="AF347" s="78" t="str">
        <f aca="false">IF('Portfolio Register'!X47="","",'Portfolio Register'!X47)</f>
        <v/>
      </c>
      <c r="AG347" s="78" t="str">
        <f aca="false">IF(X347="","",IF(OR(AC347="EXPIRED",AC347="OVERDUE"),"1 - OVERDUE",IF(OR(AC347="MISSING DATE",AC347="CHECK INPUT"),"2 - MISSING / CHECK INPUT",IF(AB347&lt;=30,"3 - DUE ≤ 30 DAYS",IF(AB347&lt;=90,"4 - DUE ≤ 90 DAYS","5 - DUE ≤ 180 DAYS")))))</f>
        <v>5 - DUE ≤ 180 DAYS</v>
      </c>
    </row>
    <row r="348" customFormat="false" ht="24.95" hidden="false" customHeight="true" outlineLevel="0" collapsed="false">
      <c r="A348" s="14"/>
      <c r="B348" s="87"/>
      <c r="C348" s="88"/>
      <c r="D348" s="89"/>
      <c r="E348" s="90"/>
      <c r="F348" s="88"/>
      <c r="G348" s="91"/>
      <c r="H348" s="92"/>
      <c r="I348" s="88"/>
      <c r="J348" s="88"/>
      <c r="X348" s="78" t="n">
        <f aca="false">'Portfolio Register'!A90</f>
        <v>0</v>
      </c>
      <c r="Y348" s="78" t="n">
        <f aca="false">'Portfolio Register'!B90</f>
        <v>0</v>
      </c>
      <c r="Z348" s="78" t="str">
        <f aca="false">"Lift"</f>
        <v>Lift</v>
      </c>
      <c r="AA348" s="85" t="str">
        <f aca="false">IF('Portfolio Register'!R90="","",'Portfolio Register'!R90)</f>
        <v/>
      </c>
      <c r="AB348" s="78" t="str">
        <f aca="false">IF('Portfolio Register'!S90="","",'Portfolio Register'!S90)</f>
        <v/>
      </c>
      <c r="AC348" s="78" t="str">
        <f aca="false">'Portfolio Register'!T90</f>
        <v/>
      </c>
      <c r="AD348" s="78" t="str">
        <f aca="false">IF('Portfolio Register'!V48="","",'Portfolio Register'!V48)</f>
        <v/>
      </c>
      <c r="AE348" s="85" t="str">
        <f aca="false">IF('Portfolio Register'!W48="","",'Portfolio Register'!W48)</f>
        <v/>
      </c>
      <c r="AF348" s="78" t="str">
        <f aca="false">IF('Portfolio Register'!X48="","",'Portfolio Register'!X48)</f>
        <v/>
      </c>
      <c r="AG348" s="78" t="str">
        <f aca="false">IF(X348="","",IF(OR(AC348="EXPIRED",AC348="OVERDUE"),"1 - OVERDUE",IF(OR(AC348="MISSING DATE",AC348="CHECK INPUT"),"2 - MISSING / CHECK INPUT",IF(AB348&lt;=30,"3 - DUE ≤ 30 DAYS",IF(AB348&lt;=90,"4 - DUE ≤ 90 DAYS","5 - DUE ≤ 180 DAYS")))))</f>
        <v>5 - DUE ≤ 180 DAYS</v>
      </c>
    </row>
    <row r="349" customFormat="false" ht="24.95" hidden="false" customHeight="true" outlineLevel="0" collapsed="false">
      <c r="A349" s="14"/>
      <c r="B349" s="87"/>
      <c r="C349" s="88"/>
      <c r="D349" s="89"/>
      <c r="E349" s="90"/>
      <c r="F349" s="88"/>
      <c r="G349" s="91"/>
      <c r="H349" s="92"/>
      <c r="I349" s="88"/>
      <c r="J349" s="88"/>
      <c r="X349" s="78" t="n">
        <f aca="false">'Portfolio Register'!A91</f>
        <v>0</v>
      </c>
      <c r="Y349" s="78" t="n">
        <f aca="false">'Portfolio Register'!B91</f>
        <v>0</v>
      </c>
      <c r="Z349" s="78" t="str">
        <f aca="false">"SMAA"</f>
        <v>SMAA</v>
      </c>
      <c r="AA349" s="85" t="str">
        <f aca="false">IF('Portfolio Register'!F91="","",'Portfolio Register'!F91)</f>
        <v/>
      </c>
      <c r="AB349" s="78" t="str">
        <f aca="false">IF('Portfolio Register'!G91="","",'Portfolio Register'!G91)</f>
        <v/>
      </c>
      <c r="AC349" s="78" t="str">
        <f aca="false">'Portfolio Register'!H91</f>
        <v/>
      </c>
      <c r="AD349" s="78" t="str">
        <f aca="false">IF('Portfolio Register'!V49="","",'Portfolio Register'!V49)</f>
        <v/>
      </c>
      <c r="AE349" s="85" t="str">
        <f aca="false">IF('Portfolio Register'!W49="","",'Portfolio Register'!W49)</f>
        <v/>
      </c>
      <c r="AF349" s="78" t="str">
        <f aca="false">IF('Portfolio Register'!X49="","",'Portfolio Register'!X49)</f>
        <v/>
      </c>
      <c r="AG349" s="78" t="str">
        <f aca="false">IF(X349="","",IF(OR(AC349="EXPIRED",AC349="OVERDUE"),"1 - OVERDUE",IF(OR(AC349="MISSING DATE",AC349="CHECK INPUT"),"2 - MISSING / CHECK INPUT",IF(AB349&lt;=30,"3 - DUE ≤ 30 DAYS",IF(AB349&lt;=90,"4 - DUE ≤ 90 DAYS","5 - DUE ≤ 180 DAYS")))))</f>
        <v>5 - DUE ≤ 180 DAYS</v>
      </c>
    </row>
    <row r="350" customFormat="false" ht="24.95" hidden="false" customHeight="true" outlineLevel="0" collapsed="false">
      <c r="A350" s="14"/>
      <c r="B350" s="87"/>
      <c r="C350" s="88"/>
      <c r="D350" s="89"/>
      <c r="E350" s="90"/>
      <c r="F350" s="88"/>
      <c r="G350" s="91"/>
      <c r="H350" s="92"/>
      <c r="I350" s="88"/>
      <c r="J350" s="88"/>
      <c r="X350" s="78" t="n">
        <f aca="false">'Portfolio Register'!A91</f>
        <v>0</v>
      </c>
      <c r="Y350" s="78" t="n">
        <f aca="false">'Portfolio Register'!B91</f>
        <v>0</v>
      </c>
      <c r="Z350" s="78" t="str">
        <f aca="false">"AFSS"</f>
        <v>AFSS</v>
      </c>
      <c r="AA350" s="85" t="str">
        <f aca="false">IF('Portfolio Register'!J91="","",'Portfolio Register'!J91)</f>
        <v/>
      </c>
      <c r="AB350" s="78" t="str">
        <f aca="false">IF('Portfolio Register'!K91="","",'Portfolio Register'!K91)</f>
        <v/>
      </c>
      <c r="AC350" s="78" t="str">
        <f aca="false">'Portfolio Register'!L91</f>
        <v/>
      </c>
      <c r="AD350" s="78" t="str">
        <f aca="false">IF('Portfolio Register'!V50="","",'Portfolio Register'!V50)</f>
        <v/>
      </c>
      <c r="AE350" s="85" t="str">
        <f aca="false">IF('Portfolio Register'!W50="","",'Portfolio Register'!W50)</f>
        <v/>
      </c>
      <c r="AF350" s="78" t="str">
        <f aca="false">IF('Portfolio Register'!X50="","",'Portfolio Register'!X50)</f>
        <v/>
      </c>
      <c r="AG350" s="78" t="str">
        <f aca="false">IF(X350="","",IF(OR(AC350="EXPIRED",AC350="OVERDUE"),"1 - OVERDUE",IF(OR(AC350="MISSING DATE",AC350="CHECK INPUT"),"2 - MISSING / CHECK INPUT",IF(AB350&lt;=30,"3 - DUE ≤ 30 DAYS",IF(AB350&lt;=90,"4 - DUE ≤ 90 DAYS","5 - DUE ≤ 180 DAYS")))))</f>
        <v>5 - DUE ≤ 180 DAYS</v>
      </c>
    </row>
    <row r="351" customFormat="false" ht="24.95" hidden="false" customHeight="true" outlineLevel="0" collapsed="false">
      <c r="A351" s="14"/>
      <c r="B351" s="87"/>
      <c r="C351" s="88"/>
      <c r="D351" s="89"/>
      <c r="E351" s="90"/>
      <c r="F351" s="88"/>
      <c r="G351" s="91"/>
      <c r="H351" s="92"/>
      <c r="I351" s="88"/>
      <c r="J351" s="88"/>
      <c r="X351" s="78" t="n">
        <f aca="false">'Portfolio Register'!A91</f>
        <v>0</v>
      </c>
      <c r="Y351" s="78" t="n">
        <f aca="false">'Portfolio Register'!B91</f>
        <v>0</v>
      </c>
      <c r="Z351" s="78" t="str">
        <f aca="false">"Insurance"</f>
        <v>Insurance</v>
      </c>
      <c r="AA351" s="85" t="str">
        <f aca="false">IF('Portfolio Register'!N91="","",'Portfolio Register'!N91)</f>
        <v/>
      </c>
      <c r="AB351" s="78" t="str">
        <f aca="false">IF('Portfolio Register'!O91="","",'Portfolio Register'!O91)</f>
        <v/>
      </c>
      <c r="AC351" s="78" t="str">
        <f aca="false">'Portfolio Register'!P91</f>
        <v/>
      </c>
      <c r="AD351" s="78" t="str">
        <f aca="false">IF('Portfolio Register'!V51="","",'Portfolio Register'!V51)</f>
        <v/>
      </c>
      <c r="AE351" s="85" t="str">
        <f aca="false">IF('Portfolio Register'!W51="","",'Portfolio Register'!W51)</f>
        <v/>
      </c>
      <c r="AF351" s="78" t="str">
        <f aca="false">IF('Portfolio Register'!X51="","",'Portfolio Register'!X51)</f>
        <v/>
      </c>
      <c r="AG351" s="78" t="str">
        <f aca="false">IF(X351="","",IF(OR(AC351="EXPIRED",AC351="OVERDUE"),"1 - OVERDUE",IF(OR(AC351="MISSING DATE",AC351="CHECK INPUT"),"2 - MISSING / CHECK INPUT",IF(AB351&lt;=30,"3 - DUE ≤ 30 DAYS",IF(AB351&lt;=90,"4 - DUE ≤ 90 DAYS","5 - DUE ≤ 180 DAYS")))))</f>
        <v>5 - DUE ≤ 180 DAYS</v>
      </c>
    </row>
    <row r="352" customFormat="false" ht="24.95" hidden="false" customHeight="true" outlineLevel="0" collapsed="false">
      <c r="A352" s="14"/>
      <c r="B352" s="87"/>
      <c r="C352" s="88"/>
      <c r="D352" s="89"/>
      <c r="E352" s="90"/>
      <c r="F352" s="88"/>
      <c r="G352" s="91"/>
      <c r="H352" s="92"/>
      <c r="I352" s="88"/>
      <c r="J352" s="88"/>
      <c r="X352" s="78" t="n">
        <f aca="false">'Portfolio Register'!A91</f>
        <v>0</v>
      </c>
      <c r="Y352" s="78" t="n">
        <f aca="false">'Portfolio Register'!B91</f>
        <v>0</v>
      </c>
      <c r="Z352" s="78" t="str">
        <f aca="false">"Lift"</f>
        <v>Lift</v>
      </c>
      <c r="AA352" s="85" t="str">
        <f aca="false">IF('Portfolio Register'!R91="","",'Portfolio Register'!R91)</f>
        <v/>
      </c>
      <c r="AB352" s="78" t="str">
        <f aca="false">IF('Portfolio Register'!S91="","",'Portfolio Register'!S91)</f>
        <v/>
      </c>
      <c r="AC352" s="78" t="str">
        <f aca="false">'Portfolio Register'!T91</f>
        <v/>
      </c>
      <c r="AD352" s="78" t="str">
        <f aca="false">IF('Portfolio Register'!V52="","",'Portfolio Register'!V52)</f>
        <v/>
      </c>
      <c r="AE352" s="85" t="str">
        <f aca="false">IF('Portfolio Register'!W52="","",'Portfolio Register'!W52)</f>
        <v/>
      </c>
      <c r="AF352" s="78" t="str">
        <f aca="false">IF('Portfolio Register'!X52="","",'Portfolio Register'!X52)</f>
        <v/>
      </c>
      <c r="AG352" s="78" t="str">
        <f aca="false">IF(X352="","",IF(OR(AC352="EXPIRED",AC352="OVERDUE"),"1 - OVERDUE",IF(OR(AC352="MISSING DATE",AC352="CHECK INPUT"),"2 - MISSING / CHECK INPUT",IF(AB352&lt;=30,"3 - DUE ≤ 30 DAYS",IF(AB352&lt;=90,"4 - DUE ≤ 90 DAYS","5 - DUE ≤ 180 DAYS")))))</f>
        <v>5 - DUE ≤ 180 DAYS</v>
      </c>
    </row>
    <row r="353" customFormat="false" ht="24.95" hidden="false" customHeight="true" outlineLevel="0" collapsed="false">
      <c r="A353" s="14"/>
      <c r="B353" s="87"/>
      <c r="C353" s="88"/>
      <c r="D353" s="89"/>
      <c r="E353" s="90"/>
      <c r="F353" s="88"/>
      <c r="G353" s="91"/>
      <c r="H353" s="92"/>
      <c r="I353" s="88"/>
      <c r="J353" s="88"/>
      <c r="X353" s="78" t="n">
        <f aca="false">'Portfolio Register'!A92</f>
        <v>0</v>
      </c>
      <c r="Y353" s="78" t="n">
        <f aca="false">'Portfolio Register'!B92</f>
        <v>0</v>
      </c>
      <c r="Z353" s="78" t="str">
        <f aca="false">"SMAA"</f>
        <v>SMAA</v>
      </c>
      <c r="AA353" s="85" t="str">
        <f aca="false">IF('Portfolio Register'!F92="","",'Portfolio Register'!F92)</f>
        <v/>
      </c>
      <c r="AB353" s="78" t="str">
        <f aca="false">IF('Portfolio Register'!G92="","",'Portfolio Register'!G92)</f>
        <v/>
      </c>
      <c r="AC353" s="78" t="str">
        <f aca="false">'Portfolio Register'!H92</f>
        <v/>
      </c>
      <c r="AD353" s="78" t="str">
        <f aca="false">IF('Portfolio Register'!V53="","",'Portfolio Register'!V53)</f>
        <v/>
      </c>
      <c r="AE353" s="85" t="str">
        <f aca="false">IF('Portfolio Register'!W53="","",'Portfolio Register'!W53)</f>
        <v/>
      </c>
      <c r="AF353" s="78" t="str">
        <f aca="false">IF('Portfolio Register'!X53="","",'Portfolio Register'!X53)</f>
        <v/>
      </c>
      <c r="AG353" s="78" t="str">
        <f aca="false">IF(X353="","",IF(OR(AC353="EXPIRED",AC353="OVERDUE"),"1 - OVERDUE",IF(OR(AC353="MISSING DATE",AC353="CHECK INPUT"),"2 - MISSING / CHECK INPUT",IF(AB353&lt;=30,"3 - DUE ≤ 30 DAYS",IF(AB353&lt;=90,"4 - DUE ≤ 90 DAYS","5 - DUE ≤ 180 DAYS")))))</f>
        <v>5 - DUE ≤ 180 DAYS</v>
      </c>
    </row>
    <row r="354" customFormat="false" ht="24.95" hidden="false" customHeight="true" outlineLevel="0" collapsed="false">
      <c r="A354" s="14"/>
      <c r="B354" s="87"/>
      <c r="C354" s="88"/>
      <c r="D354" s="89"/>
      <c r="E354" s="90"/>
      <c r="F354" s="88"/>
      <c r="G354" s="91"/>
      <c r="H354" s="92"/>
      <c r="I354" s="88"/>
      <c r="J354" s="88"/>
      <c r="X354" s="78" t="n">
        <f aca="false">'Portfolio Register'!A92</f>
        <v>0</v>
      </c>
      <c r="Y354" s="78" t="n">
        <f aca="false">'Portfolio Register'!B92</f>
        <v>0</v>
      </c>
      <c r="Z354" s="78" t="str">
        <f aca="false">"AFSS"</f>
        <v>AFSS</v>
      </c>
      <c r="AA354" s="85" t="str">
        <f aca="false">IF('Portfolio Register'!J92="","",'Portfolio Register'!J92)</f>
        <v/>
      </c>
      <c r="AB354" s="78" t="str">
        <f aca="false">IF('Portfolio Register'!K92="","",'Portfolio Register'!K92)</f>
        <v/>
      </c>
      <c r="AC354" s="78" t="str">
        <f aca="false">'Portfolio Register'!L92</f>
        <v/>
      </c>
      <c r="AD354" s="78" t="str">
        <f aca="false">IF('Portfolio Register'!V54="","",'Portfolio Register'!V54)</f>
        <v/>
      </c>
      <c r="AE354" s="85" t="str">
        <f aca="false">IF('Portfolio Register'!W54="","",'Portfolio Register'!W54)</f>
        <v/>
      </c>
      <c r="AF354" s="78" t="str">
        <f aca="false">IF('Portfolio Register'!X54="","",'Portfolio Register'!X54)</f>
        <v/>
      </c>
      <c r="AG354" s="78" t="str">
        <f aca="false">IF(X354="","",IF(OR(AC354="EXPIRED",AC354="OVERDUE"),"1 - OVERDUE",IF(OR(AC354="MISSING DATE",AC354="CHECK INPUT"),"2 - MISSING / CHECK INPUT",IF(AB354&lt;=30,"3 - DUE ≤ 30 DAYS",IF(AB354&lt;=90,"4 - DUE ≤ 90 DAYS","5 - DUE ≤ 180 DAYS")))))</f>
        <v>5 - DUE ≤ 180 DAYS</v>
      </c>
    </row>
    <row r="355" customFormat="false" ht="24.95" hidden="false" customHeight="true" outlineLevel="0" collapsed="false">
      <c r="A355" s="14"/>
      <c r="B355" s="87"/>
      <c r="C355" s="88"/>
      <c r="D355" s="89"/>
      <c r="E355" s="90"/>
      <c r="F355" s="88"/>
      <c r="G355" s="91"/>
      <c r="H355" s="92"/>
      <c r="I355" s="88"/>
      <c r="J355" s="88"/>
      <c r="X355" s="78" t="n">
        <f aca="false">'Portfolio Register'!A92</f>
        <v>0</v>
      </c>
      <c r="Y355" s="78" t="n">
        <f aca="false">'Portfolio Register'!B92</f>
        <v>0</v>
      </c>
      <c r="Z355" s="78" t="str">
        <f aca="false">"Insurance"</f>
        <v>Insurance</v>
      </c>
      <c r="AA355" s="85" t="str">
        <f aca="false">IF('Portfolio Register'!N92="","",'Portfolio Register'!N92)</f>
        <v/>
      </c>
      <c r="AB355" s="78" t="str">
        <f aca="false">IF('Portfolio Register'!O92="","",'Portfolio Register'!O92)</f>
        <v/>
      </c>
      <c r="AC355" s="78" t="str">
        <f aca="false">'Portfolio Register'!P92</f>
        <v/>
      </c>
      <c r="AD355" s="78" t="str">
        <f aca="false">IF('Portfolio Register'!V55="","",'Portfolio Register'!V55)</f>
        <v/>
      </c>
      <c r="AE355" s="85" t="str">
        <f aca="false">IF('Portfolio Register'!W55="","",'Portfolio Register'!W55)</f>
        <v/>
      </c>
      <c r="AF355" s="78" t="str">
        <f aca="false">IF('Portfolio Register'!X55="","",'Portfolio Register'!X55)</f>
        <v/>
      </c>
      <c r="AG355" s="78" t="str">
        <f aca="false">IF(X355="","",IF(OR(AC355="EXPIRED",AC355="OVERDUE"),"1 - OVERDUE",IF(OR(AC355="MISSING DATE",AC355="CHECK INPUT"),"2 - MISSING / CHECK INPUT",IF(AB355&lt;=30,"3 - DUE ≤ 30 DAYS",IF(AB355&lt;=90,"4 - DUE ≤ 90 DAYS","5 - DUE ≤ 180 DAYS")))))</f>
        <v>5 - DUE ≤ 180 DAYS</v>
      </c>
    </row>
    <row r="356" customFormat="false" ht="24.95" hidden="false" customHeight="true" outlineLevel="0" collapsed="false">
      <c r="A356" s="14"/>
      <c r="B356" s="87"/>
      <c r="C356" s="88"/>
      <c r="D356" s="89"/>
      <c r="E356" s="90"/>
      <c r="F356" s="88"/>
      <c r="G356" s="91"/>
      <c r="H356" s="92"/>
      <c r="I356" s="88"/>
      <c r="J356" s="88"/>
      <c r="X356" s="78" t="n">
        <f aca="false">'Portfolio Register'!A92</f>
        <v>0</v>
      </c>
      <c r="Y356" s="78" t="n">
        <f aca="false">'Portfolio Register'!B92</f>
        <v>0</v>
      </c>
      <c r="Z356" s="78" t="str">
        <f aca="false">"Lift"</f>
        <v>Lift</v>
      </c>
      <c r="AA356" s="85" t="str">
        <f aca="false">IF('Portfolio Register'!R92="","",'Portfolio Register'!R92)</f>
        <v/>
      </c>
      <c r="AB356" s="78" t="str">
        <f aca="false">IF('Portfolio Register'!S92="","",'Portfolio Register'!S92)</f>
        <v/>
      </c>
      <c r="AC356" s="78" t="str">
        <f aca="false">'Portfolio Register'!T92</f>
        <v/>
      </c>
      <c r="AD356" s="78" t="str">
        <f aca="false">IF('Portfolio Register'!V56="","",'Portfolio Register'!V56)</f>
        <v/>
      </c>
      <c r="AE356" s="85" t="str">
        <f aca="false">IF('Portfolio Register'!W56="","",'Portfolio Register'!W56)</f>
        <v/>
      </c>
      <c r="AF356" s="78" t="str">
        <f aca="false">IF('Portfolio Register'!X56="","",'Portfolio Register'!X56)</f>
        <v/>
      </c>
      <c r="AG356" s="78" t="str">
        <f aca="false">IF(X356="","",IF(OR(AC356="EXPIRED",AC356="OVERDUE"),"1 - OVERDUE",IF(OR(AC356="MISSING DATE",AC356="CHECK INPUT"),"2 - MISSING / CHECK INPUT",IF(AB356&lt;=30,"3 - DUE ≤ 30 DAYS",IF(AB356&lt;=90,"4 - DUE ≤ 90 DAYS","5 - DUE ≤ 180 DAYS")))))</f>
        <v>5 - DUE ≤ 180 DAYS</v>
      </c>
    </row>
    <row r="357" customFormat="false" ht="24.95" hidden="false" customHeight="true" outlineLevel="0" collapsed="false">
      <c r="A357" s="14"/>
      <c r="B357" s="87"/>
      <c r="C357" s="88"/>
      <c r="D357" s="89"/>
      <c r="E357" s="90"/>
      <c r="F357" s="88"/>
      <c r="G357" s="91"/>
      <c r="H357" s="92"/>
      <c r="I357" s="88"/>
      <c r="J357" s="88"/>
      <c r="X357" s="78" t="n">
        <f aca="false">'Portfolio Register'!A93</f>
        <v>0</v>
      </c>
      <c r="Y357" s="78" t="n">
        <f aca="false">'Portfolio Register'!B93</f>
        <v>0</v>
      </c>
      <c r="Z357" s="78" t="str">
        <f aca="false">"SMAA"</f>
        <v>SMAA</v>
      </c>
      <c r="AA357" s="85" t="str">
        <f aca="false">IF('Portfolio Register'!F93="","",'Portfolio Register'!F93)</f>
        <v/>
      </c>
      <c r="AB357" s="78" t="str">
        <f aca="false">IF('Portfolio Register'!G93="","",'Portfolio Register'!G93)</f>
        <v/>
      </c>
      <c r="AC357" s="78" t="str">
        <f aca="false">'Portfolio Register'!H93</f>
        <v/>
      </c>
      <c r="AD357" s="78" t="str">
        <f aca="false">IF('Portfolio Register'!V57="","",'Portfolio Register'!V57)</f>
        <v/>
      </c>
      <c r="AE357" s="85" t="str">
        <f aca="false">IF('Portfolio Register'!W57="","",'Portfolio Register'!W57)</f>
        <v/>
      </c>
      <c r="AF357" s="78" t="str">
        <f aca="false">IF('Portfolio Register'!X57="","",'Portfolio Register'!X57)</f>
        <v/>
      </c>
      <c r="AG357" s="78" t="str">
        <f aca="false">IF(X357="","",IF(OR(AC357="EXPIRED",AC357="OVERDUE"),"1 - OVERDUE",IF(OR(AC357="MISSING DATE",AC357="CHECK INPUT"),"2 - MISSING / CHECK INPUT",IF(AB357&lt;=30,"3 - DUE ≤ 30 DAYS",IF(AB357&lt;=90,"4 - DUE ≤ 90 DAYS","5 - DUE ≤ 180 DAYS")))))</f>
        <v>5 - DUE ≤ 180 DAYS</v>
      </c>
    </row>
    <row r="358" customFormat="false" ht="24.95" hidden="false" customHeight="true" outlineLevel="0" collapsed="false">
      <c r="A358" s="14"/>
      <c r="B358" s="87"/>
      <c r="C358" s="88"/>
      <c r="D358" s="89"/>
      <c r="E358" s="90"/>
      <c r="F358" s="88"/>
      <c r="G358" s="91"/>
      <c r="H358" s="92"/>
      <c r="I358" s="88"/>
      <c r="J358" s="88"/>
      <c r="X358" s="78" t="n">
        <f aca="false">'Portfolio Register'!A93</f>
        <v>0</v>
      </c>
      <c r="Y358" s="78" t="n">
        <f aca="false">'Portfolio Register'!B93</f>
        <v>0</v>
      </c>
      <c r="Z358" s="78" t="str">
        <f aca="false">"AFSS"</f>
        <v>AFSS</v>
      </c>
      <c r="AA358" s="85" t="str">
        <f aca="false">IF('Portfolio Register'!J93="","",'Portfolio Register'!J93)</f>
        <v/>
      </c>
      <c r="AB358" s="78" t="str">
        <f aca="false">IF('Portfolio Register'!K93="","",'Portfolio Register'!K93)</f>
        <v/>
      </c>
      <c r="AC358" s="78" t="str">
        <f aca="false">'Portfolio Register'!L93</f>
        <v/>
      </c>
      <c r="AD358" s="78" t="str">
        <f aca="false">IF('Portfolio Register'!V58="","",'Portfolio Register'!V58)</f>
        <v/>
      </c>
      <c r="AE358" s="85" t="str">
        <f aca="false">IF('Portfolio Register'!W58="","",'Portfolio Register'!W58)</f>
        <v/>
      </c>
      <c r="AF358" s="78" t="str">
        <f aca="false">IF('Portfolio Register'!X58="","",'Portfolio Register'!X58)</f>
        <v/>
      </c>
      <c r="AG358" s="78" t="str">
        <f aca="false">IF(X358="","",IF(OR(AC358="EXPIRED",AC358="OVERDUE"),"1 - OVERDUE",IF(OR(AC358="MISSING DATE",AC358="CHECK INPUT"),"2 - MISSING / CHECK INPUT",IF(AB358&lt;=30,"3 - DUE ≤ 30 DAYS",IF(AB358&lt;=90,"4 - DUE ≤ 90 DAYS","5 - DUE ≤ 180 DAYS")))))</f>
        <v>5 - DUE ≤ 180 DAYS</v>
      </c>
    </row>
    <row r="359" customFormat="false" ht="24.95" hidden="false" customHeight="true" outlineLevel="0" collapsed="false">
      <c r="A359" s="14"/>
      <c r="B359" s="87"/>
      <c r="C359" s="88"/>
      <c r="D359" s="89"/>
      <c r="E359" s="90"/>
      <c r="F359" s="88"/>
      <c r="G359" s="91"/>
      <c r="H359" s="92"/>
      <c r="I359" s="88"/>
      <c r="J359" s="88"/>
      <c r="X359" s="78" t="n">
        <f aca="false">'Portfolio Register'!A93</f>
        <v>0</v>
      </c>
      <c r="Y359" s="78" t="n">
        <f aca="false">'Portfolio Register'!B93</f>
        <v>0</v>
      </c>
      <c r="Z359" s="78" t="str">
        <f aca="false">"Insurance"</f>
        <v>Insurance</v>
      </c>
      <c r="AA359" s="85" t="str">
        <f aca="false">IF('Portfolio Register'!N93="","",'Portfolio Register'!N93)</f>
        <v/>
      </c>
      <c r="AB359" s="78" t="str">
        <f aca="false">IF('Portfolio Register'!O93="","",'Portfolio Register'!O93)</f>
        <v/>
      </c>
      <c r="AC359" s="78" t="str">
        <f aca="false">'Portfolio Register'!P93</f>
        <v/>
      </c>
      <c r="AD359" s="78" t="str">
        <f aca="false">IF('Portfolio Register'!V59="","",'Portfolio Register'!V59)</f>
        <v/>
      </c>
      <c r="AE359" s="85" t="str">
        <f aca="false">IF('Portfolio Register'!W59="","",'Portfolio Register'!W59)</f>
        <v/>
      </c>
      <c r="AF359" s="78" t="str">
        <f aca="false">IF('Portfolio Register'!X59="","",'Portfolio Register'!X59)</f>
        <v/>
      </c>
      <c r="AG359" s="78" t="str">
        <f aca="false">IF(X359="","",IF(OR(AC359="EXPIRED",AC359="OVERDUE"),"1 - OVERDUE",IF(OR(AC359="MISSING DATE",AC359="CHECK INPUT"),"2 - MISSING / CHECK INPUT",IF(AB359&lt;=30,"3 - DUE ≤ 30 DAYS",IF(AB359&lt;=90,"4 - DUE ≤ 90 DAYS","5 - DUE ≤ 180 DAYS")))))</f>
        <v>5 - DUE ≤ 180 DAYS</v>
      </c>
    </row>
    <row r="360" customFormat="false" ht="24.95" hidden="false" customHeight="true" outlineLevel="0" collapsed="false">
      <c r="A360" s="14"/>
      <c r="B360" s="87"/>
      <c r="C360" s="88"/>
      <c r="D360" s="89"/>
      <c r="E360" s="90"/>
      <c r="F360" s="88"/>
      <c r="G360" s="91"/>
      <c r="H360" s="92"/>
      <c r="I360" s="88"/>
      <c r="J360" s="88"/>
      <c r="X360" s="78" t="n">
        <f aca="false">'Portfolio Register'!A93</f>
        <v>0</v>
      </c>
      <c r="Y360" s="78" t="n">
        <f aca="false">'Portfolio Register'!B93</f>
        <v>0</v>
      </c>
      <c r="Z360" s="78" t="str">
        <f aca="false">"Lift"</f>
        <v>Lift</v>
      </c>
      <c r="AA360" s="85" t="str">
        <f aca="false">IF('Portfolio Register'!R93="","",'Portfolio Register'!R93)</f>
        <v/>
      </c>
      <c r="AB360" s="78" t="str">
        <f aca="false">IF('Portfolio Register'!S93="","",'Portfolio Register'!S93)</f>
        <v/>
      </c>
      <c r="AC360" s="78" t="str">
        <f aca="false">'Portfolio Register'!T93</f>
        <v/>
      </c>
      <c r="AD360" s="78" t="str">
        <f aca="false">IF('Portfolio Register'!V60="","",'Portfolio Register'!V60)</f>
        <v/>
      </c>
      <c r="AE360" s="85" t="str">
        <f aca="false">IF('Portfolio Register'!W60="","",'Portfolio Register'!W60)</f>
        <v/>
      </c>
      <c r="AF360" s="78" t="str">
        <f aca="false">IF('Portfolio Register'!X60="","",'Portfolio Register'!X60)</f>
        <v/>
      </c>
      <c r="AG360" s="78" t="str">
        <f aca="false">IF(X360="","",IF(OR(AC360="EXPIRED",AC360="OVERDUE"),"1 - OVERDUE",IF(OR(AC360="MISSING DATE",AC360="CHECK INPUT"),"2 - MISSING / CHECK INPUT",IF(AB360&lt;=30,"3 - DUE ≤ 30 DAYS",IF(AB360&lt;=90,"4 - DUE ≤ 90 DAYS","5 - DUE ≤ 180 DAYS")))))</f>
        <v>5 - DUE ≤ 180 DAYS</v>
      </c>
    </row>
    <row r="361" customFormat="false" ht="24.95" hidden="false" customHeight="true" outlineLevel="0" collapsed="false">
      <c r="A361" s="14"/>
      <c r="B361" s="87"/>
      <c r="C361" s="88"/>
      <c r="D361" s="89"/>
      <c r="E361" s="90"/>
      <c r="F361" s="88"/>
      <c r="G361" s="91"/>
      <c r="H361" s="92"/>
      <c r="I361" s="88"/>
      <c r="J361" s="88"/>
      <c r="X361" s="78" t="n">
        <f aca="false">'Portfolio Register'!A94</f>
        <v>0</v>
      </c>
      <c r="Y361" s="78" t="n">
        <f aca="false">'Portfolio Register'!B94</f>
        <v>0</v>
      </c>
      <c r="Z361" s="78" t="str">
        <f aca="false">"SMAA"</f>
        <v>SMAA</v>
      </c>
      <c r="AA361" s="85" t="str">
        <f aca="false">IF('Portfolio Register'!F94="","",'Portfolio Register'!F94)</f>
        <v/>
      </c>
      <c r="AB361" s="78" t="str">
        <f aca="false">IF('Portfolio Register'!G94="","",'Portfolio Register'!G94)</f>
        <v/>
      </c>
      <c r="AC361" s="78" t="str">
        <f aca="false">'Portfolio Register'!H94</f>
        <v/>
      </c>
      <c r="AD361" s="78" t="str">
        <f aca="false">IF('Portfolio Register'!V61="","",'Portfolio Register'!V61)</f>
        <v/>
      </c>
      <c r="AE361" s="85" t="str">
        <f aca="false">IF('Portfolio Register'!W61="","",'Portfolio Register'!W61)</f>
        <v/>
      </c>
      <c r="AF361" s="78" t="str">
        <f aca="false">IF('Portfolio Register'!X61="","",'Portfolio Register'!X61)</f>
        <v/>
      </c>
      <c r="AG361" s="78" t="str">
        <f aca="false">IF(X361="","",IF(OR(AC361="EXPIRED",AC361="OVERDUE"),"1 - OVERDUE",IF(OR(AC361="MISSING DATE",AC361="CHECK INPUT"),"2 - MISSING / CHECK INPUT",IF(AB361&lt;=30,"3 - DUE ≤ 30 DAYS",IF(AB361&lt;=90,"4 - DUE ≤ 90 DAYS","5 - DUE ≤ 180 DAYS")))))</f>
        <v>5 - DUE ≤ 180 DAYS</v>
      </c>
    </row>
    <row r="362" customFormat="false" ht="24.95" hidden="false" customHeight="true" outlineLevel="0" collapsed="false">
      <c r="A362" s="14"/>
      <c r="B362" s="87"/>
      <c r="C362" s="88"/>
      <c r="D362" s="89"/>
      <c r="E362" s="90"/>
      <c r="F362" s="88"/>
      <c r="G362" s="91"/>
      <c r="H362" s="92"/>
      <c r="I362" s="88"/>
      <c r="J362" s="88"/>
      <c r="X362" s="78" t="n">
        <f aca="false">'Portfolio Register'!A94</f>
        <v>0</v>
      </c>
      <c r="Y362" s="78" t="n">
        <f aca="false">'Portfolio Register'!B94</f>
        <v>0</v>
      </c>
      <c r="Z362" s="78" t="str">
        <f aca="false">"AFSS"</f>
        <v>AFSS</v>
      </c>
      <c r="AA362" s="85" t="str">
        <f aca="false">IF('Portfolio Register'!J94="","",'Portfolio Register'!J94)</f>
        <v/>
      </c>
      <c r="AB362" s="78" t="str">
        <f aca="false">IF('Portfolio Register'!K94="","",'Portfolio Register'!K94)</f>
        <v/>
      </c>
      <c r="AC362" s="78" t="str">
        <f aca="false">'Portfolio Register'!L94</f>
        <v/>
      </c>
      <c r="AD362" s="78" t="str">
        <f aca="false">IF('Portfolio Register'!V62="","",'Portfolio Register'!V62)</f>
        <v/>
      </c>
      <c r="AE362" s="85" t="str">
        <f aca="false">IF('Portfolio Register'!W62="","",'Portfolio Register'!W62)</f>
        <v/>
      </c>
      <c r="AF362" s="78" t="str">
        <f aca="false">IF('Portfolio Register'!X62="","",'Portfolio Register'!X62)</f>
        <v/>
      </c>
      <c r="AG362" s="78" t="str">
        <f aca="false">IF(X362="","",IF(OR(AC362="EXPIRED",AC362="OVERDUE"),"1 - OVERDUE",IF(OR(AC362="MISSING DATE",AC362="CHECK INPUT"),"2 - MISSING / CHECK INPUT",IF(AB362&lt;=30,"3 - DUE ≤ 30 DAYS",IF(AB362&lt;=90,"4 - DUE ≤ 90 DAYS","5 - DUE ≤ 180 DAYS")))))</f>
        <v>5 - DUE ≤ 180 DAYS</v>
      </c>
    </row>
    <row r="363" customFormat="false" ht="24.95" hidden="false" customHeight="true" outlineLevel="0" collapsed="false">
      <c r="A363" s="14"/>
      <c r="B363" s="87"/>
      <c r="C363" s="88"/>
      <c r="D363" s="89"/>
      <c r="E363" s="90"/>
      <c r="F363" s="88"/>
      <c r="G363" s="91"/>
      <c r="H363" s="92"/>
      <c r="I363" s="88"/>
      <c r="J363" s="88"/>
      <c r="X363" s="78" t="n">
        <f aca="false">'Portfolio Register'!A94</f>
        <v>0</v>
      </c>
      <c r="Y363" s="78" t="n">
        <f aca="false">'Portfolio Register'!B94</f>
        <v>0</v>
      </c>
      <c r="Z363" s="78" t="str">
        <f aca="false">"Insurance"</f>
        <v>Insurance</v>
      </c>
      <c r="AA363" s="85" t="str">
        <f aca="false">IF('Portfolio Register'!N94="","",'Portfolio Register'!N94)</f>
        <v/>
      </c>
      <c r="AB363" s="78" t="str">
        <f aca="false">IF('Portfolio Register'!O94="","",'Portfolio Register'!O94)</f>
        <v/>
      </c>
      <c r="AC363" s="78" t="str">
        <f aca="false">'Portfolio Register'!P94</f>
        <v/>
      </c>
      <c r="AD363" s="78" t="str">
        <f aca="false">IF('Portfolio Register'!V63="","",'Portfolio Register'!V63)</f>
        <v/>
      </c>
      <c r="AE363" s="85" t="str">
        <f aca="false">IF('Portfolio Register'!W63="","",'Portfolio Register'!W63)</f>
        <v/>
      </c>
      <c r="AF363" s="78" t="str">
        <f aca="false">IF('Portfolio Register'!X63="","",'Portfolio Register'!X63)</f>
        <v/>
      </c>
      <c r="AG363" s="78" t="str">
        <f aca="false">IF(X363="","",IF(OR(AC363="EXPIRED",AC363="OVERDUE"),"1 - OVERDUE",IF(OR(AC363="MISSING DATE",AC363="CHECK INPUT"),"2 - MISSING / CHECK INPUT",IF(AB363&lt;=30,"3 - DUE ≤ 30 DAYS",IF(AB363&lt;=90,"4 - DUE ≤ 90 DAYS","5 - DUE ≤ 180 DAYS")))))</f>
        <v>5 - DUE ≤ 180 DAYS</v>
      </c>
    </row>
    <row r="364" customFormat="false" ht="24.95" hidden="false" customHeight="true" outlineLevel="0" collapsed="false">
      <c r="A364" s="14"/>
      <c r="B364" s="87"/>
      <c r="C364" s="88"/>
      <c r="D364" s="89"/>
      <c r="E364" s="90"/>
      <c r="F364" s="88"/>
      <c r="G364" s="91"/>
      <c r="H364" s="92"/>
      <c r="I364" s="88"/>
      <c r="J364" s="88"/>
      <c r="X364" s="78" t="n">
        <f aca="false">'Portfolio Register'!A94</f>
        <v>0</v>
      </c>
      <c r="Y364" s="78" t="n">
        <f aca="false">'Portfolio Register'!B94</f>
        <v>0</v>
      </c>
      <c r="Z364" s="78" t="str">
        <f aca="false">"Lift"</f>
        <v>Lift</v>
      </c>
      <c r="AA364" s="85" t="str">
        <f aca="false">IF('Portfolio Register'!R94="","",'Portfolio Register'!R94)</f>
        <v/>
      </c>
      <c r="AB364" s="78" t="str">
        <f aca="false">IF('Portfolio Register'!S94="","",'Portfolio Register'!S94)</f>
        <v/>
      </c>
      <c r="AC364" s="78" t="str">
        <f aca="false">'Portfolio Register'!T94</f>
        <v/>
      </c>
      <c r="AD364" s="78" t="str">
        <f aca="false">IF('Portfolio Register'!V64="","",'Portfolio Register'!V64)</f>
        <v/>
      </c>
      <c r="AE364" s="85" t="str">
        <f aca="false">IF('Portfolio Register'!W64="","",'Portfolio Register'!W64)</f>
        <v/>
      </c>
      <c r="AF364" s="78" t="str">
        <f aca="false">IF('Portfolio Register'!X64="","",'Portfolio Register'!X64)</f>
        <v/>
      </c>
      <c r="AG364" s="78" t="str">
        <f aca="false">IF(X364="","",IF(OR(AC364="EXPIRED",AC364="OVERDUE"),"1 - OVERDUE",IF(OR(AC364="MISSING DATE",AC364="CHECK INPUT"),"2 - MISSING / CHECK INPUT",IF(AB364&lt;=30,"3 - DUE ≤ 30 DAYS",IF(AB364&lt;=90,"4 - DUE ≤ 90 DAYS","5 - DUE ≤ 180 DAYS")))))</f>
        <v>5 - DUE ≤ 180 DAYS</v>
      </c>
    </row>
    <row r="365" customFormat="false" ht="24.95" hidden="false" customHeight="true" outlineLevel="0" collapsed="false">
      <c r="A365" s="14"/>
      <c r="B365" s="87"/>
      <c r="C365" s="88"/>
      <c r="D365" s="89"/>
      <c r="E365" s="90"/>
      <c r="F365" s="88"/>
      <c r="G365" s="91"/>
      <c r="H365" s="92"/>
      <c r="I365" s="88"/>
      <c r="J365" s="88"/>
      <c r="X365" s="78" t="n">
        <f aca="false">'Portfolio Register'!A95</f>
        <v>0</v>
      </c>
      <c r="Y365" s="78" t="n">
        <f aca="false">'Portfolio Register'!B95</f>
        <v>0</v>
      </c>
      <c r="Z365" s="78" t="str">
        <f aca="false">"SMAA"</f>
        <v>SMAA</v>
      </c>
      <c r="AA365" s="85" t="str">
        <f aca="false">IF('Portfolio Register'!F95="","",'Portfolio Register'!F95)</f>
        <v/>
      </c>
      <c r="AB365" s="78" t="str">
        <f aca="false">IF('Portfolio Register'!G95="","",'Portfolio Register'!G95)</f>
        <v/>
      </c>
      <c r="AC365" s="78" t="str">
        <f aca="false">'Portfolio Register'!H95</f>
        <v/>
      </c>
      <c r="AD365" s="78" t="str">
        <f aca="false">IF('Portfolio Register'!V65="","",'Portfolio Register'!V65)</f>
        <v/>
      </c>
      <c r="AE365" s="85" t="str">
        <f aca="false">IF('Portfolio Register'!W65="","",'Portfolio Register'!W65)</f>
        <v/>
      </c>
      <c r="AF365" s="78" t="str">
        <f aca="false">IF('Portfolio Register'!X65="","",'Portfolio Register'!X65)</f>
        <v/>
      </c>
      <c r="AG365" s="78" t="str">
        <f aca="false">IF(X365="","",IF(OR(AC365="EXPIRED",AC365="OVERDUE"),"1 - OVERDUE",IF(OR(AC365="MISSING DATE",AC365="CHECK INPUT"),"2 - MISSING / CHECK INPUT",IF(AB365&lt;=30,"3 - DUE ≤ 30 DAYS",IF(AB365&lt;=90,"4 - DUE ≤ 90 DAYS","5 - DUE ≤ 180 DAYS")))))</f>
        <v>5 - DUE ≤ 180 DAYS</v>
      </c>
    </row>
    <row r="366" customFormat="false" ht="24.95" hidden="false" customHeight="true" outlineLevel="0" collapsed="false">
      <c r="A366" s="14"/>
      <c r="B366" s="87"/>
      <c r="C366" s="88"/>
      <c r="D366" s="89"/>
      <c r="E366" s="90"/>
      <c r="F366" s="88"/>
      <c r="G366" s="91"/>
      <c r="H366" s="92"/>
      <c r="I366" s="88"/>
      <c r="J366" s="88"/>
      <c r="X366" s="78" t="n">
        <f aca="false">'Portfolio Register'!A95</f>
        <v>0</v>
      </c>
      <c r="Y366" s="78" t="n">
        <f aca="false">'Portfolio Register'!B95</f>
        <v>0</v>
      </c>
      <c r="Z366" s="78" t="str">
        <f aca="false">"AFSS"</f>
        <v>AFSS</v>
      </c>
      <c r="AA366" s="85" t="str">
        <f aca="false">IF('Portfolio Register'!J95="","",'Portfolio Register'!J95)</f>
        <v/>
      </c>
      <c r="AB366" s="78" t="str">
        <f aca="false">IF('Portfolio Register'!K95="","",'Portfolio Register'!K95)</f>
        <v/>
      </c>
      <c r="AC366" s="78" t="str">
        <f aca="false">'Portfolio Register'!L95</f>
        <v/>
      </c>
      <c r="AD366" s="78" t="str">
        <f aca="false">IF('Portfolio Register'!V66="","",'Portfolio Register'!V66)</f>
        <v/>
      </c>
      <c r="AE366" s="85" t="str">
        <f aca="false">IF('Portfolio Register'!W66="","",'Portfolio Register'!W66)</f>
        <v/>
      </c>
      <c r="AF366" s="78" t="str">
        <f aca="false">IF('Portfolio Register'!X66="","",'Portfolio Register'!X66)</f>
        <v/>
      </c>
      <c r="AG366" s="78" t="str">
        <f aca="false">IF(X366="","",IF(OR(AC366="EXPIRED",AC366="OVERDUE"),"1 - OVERDUE",IF(OR(AC366="MISSING DATE",AC366="CHECK INPUT"),"2 - MISSING / CHECK INPUT",IF(AB366&lt;=30,"3 - DUE ≤ 30 DAYS",IF(AB366&lt;=90,"4 - DUE ≤ 90 DAYS","5 - DUE ≤ 180 DAYS")))))</f>
        <v>5 - DUE ≤ 180 DAYS</v>
      </c>
    </row>
    <row r="367" customFormat="false" ht="24.95" hidden="false" customHeight="true" outlineLevel="0" collapsed="false">
      <c r="A367" s="14"/>
      <c r="B367" s="87"/>
      <c r="C367" s="88"/>
      <c r="D367" s="89"/>
      <c r="E367" s="90"/>
      <c r="F367" s="88"/>
      <c r="G367" s="91"/>
      <c r="H367" s="92"/>
      <c r="I367" s="88"/>
      <c r="J367" s="88"/>
      <c r="X367" s="78" t="n">
        <f aca="false">'Portfolio Register'!A95</f>
        <v>0</v>
      </c>
      <c r="Y367" s="78" t="n">
        <f aca="false">'Portfolio Register'!B95</f>
        <v>0</v>
      </c>
      <c r="Z367" s="78" t="str">
        <f aca="false">"Insurance"</f>
        <v>Insurance</v>
      </c>
      <c r="AA367" s="85" t="str">
        <f aca="false">IF('Portfolio Register'!N95="","",'Portfolio Register'!N95)</f>
        <v/>
      </c>
      <c r="AB367" s="78" t="str">
        <f aca="false">IF('Portfolio Register'!O95="","",'Portfolio Register'!O95)</f>
        <v/>
      </c>
      <c r="AC367" s="78" t="str">
        <f aca="false">'Portfolio Register'!P95</f>
        <v/>
      </c>
      <c r="AD367" s="78" t="str">
        <f aca="false">IF('Portfolio Register'!V67="","",'Portfolio Register'!V67)</f>
        <v/>
      </c>
      <c r="AE367" s="85" t="str">
        <f aca="false">IF('Portfolio Register'!W67="","",'Portfolio Register'!W67)</f>
        <v/>
      </c>
      <c r="AF367" s="78" t="str">
        <f aca="false">IF('Portfolio Register'!X67="","",'Portfolio Register'!X67)</f>
        <v/>
      </c>
      <c r="AG367" s="78" t="str">
        <f aca="false">IF(X367="","",IF(OR(AC367="EXPIRED",AC367="OVERDUE"),"1 - OVERDUE",IF(OR(AC367="MISSING DATE",AC367="CHECK INPUT"),"2 - MISSING / CHECK INPUT",IF(AB367&lt;=30,"3 - DUE ≤ 30 DAYS",IF(AB367&lt;=90,"4 - DUE ≤ 90 DAYS","5 - DUE ≤ 180 DAYS")))))</f>
        <v>5 - DUE ≤ 180 DAYS</v>
      </c>
    </row>
    <row r="368" customFormat="false" ht="24.95" hidden="false" customHeight="true" outlineLevel="0" collapsed="false">
      <c r="A368" s="14"/>
      <c r="B368" s="87"/>
      <c r="C368" s="88"/>
      <c r="D368" s="89"/>
      <c r="E368" s="90"/>
      <c r="F368" s="88"/>
      <c r="G368" s="91"/>
      <c r="H368" s="92"/>
      <c r="I368" s="88"/>
      <c r="J368" s="88"/>
      <c r="X368" s="78" t="n">
        <f aca="false">'Portfolio Register'!A95</f>
        <v>0</v>
      </c>
      <c r="Y368" s="78" t="n">
        <f aca="false">'Portfolio Register'!B95</f>
        <v>0</v>
      </c>
      <c r="Z368" s="78" t="str">
        <f aca="false">"Lift"</f>
        <v>Lift</v>
      </c>
      <c r="AA368" s="85" t="str">
        <f aca="false">IF('Portfolio Register'!R95="","",'Portfolio Register'!R95)</f>
        <v/>
      </c>
      <c r="AB368" s="78" t="str">
        <f aca="false">IF('Portfolio Register'!S95="","",'Portfolio Register'!S95)</f>
        <v/>
      </c>
      <c r="AC368" s="78" t="str">
        <f aca="false">'Portfolio Register'!T95</f>
        <v/>
      </c>
      <c r="AD368" s="78" t="str">
        <f aca="false">IF('Portfolio Register'!V68="","",'Portfolio Register'!V68)</f>
        <v/>
      </c>
      <c r="AE368" s="85" t="str">
        <f aca="false">IF('Portfolio Register'!W68="","",'Portfolio Register'!W68)</f>
        <v/>
      </c>
      <c r="AF368" s="78" t="str">
        <f aca="false">IF('Portfolio Register'!X68="","",'Portfolio Register'!X68)</f>
        <v/>
      </c>
      <c r="AG368" s="78" t="str">
        <f aca="false">IF(X368="","",IF(OR(AC368="EXPIRED",AC368="OVERDUE"),"1 - OVERDUE",IF(OR(AC368="MISSING DATE",AC368="CHECK INPUT"),"2 - MISSING / CHECK INPUT",IF(AB368&lt;=30,"3 - DUE ≤ 30 DAYS",IF(AB368&lt;=90,"4 - DUE ≤ 90 DAYS","5 - DUE ≤ 180 DAYS")))))</f>
        <v>5 - DUE ≤ 180 DAYS</v>
      </c>
    </row>
    <row r="369" customFormat="false" ht="24.95" hidden="false" customHeight="true" outlineLevel="0" collapsed="false">
      <c r="A369" s="14"/>
      <c r="B369" s="87"/>
      <c r="C369" s="88"/>
      <c r="D369" s="89"/>
      <c r="E369" s="90"/>
      <c r="F369" s="88"/>
      <c r="G369" s="91"/>
      <c r="H369" s="92"/>
      <c r="I369" s="88"/>
      <c r="J369" s="88"/>
      <c r="X369" s="78" t="n">
        <f aca="false">'Portfolio Register'!A96</f>
        <v>0</v>
      </c>
      <c r="Y369" s="78" t="n">
        <f aca="false">'Portfolio Register'!B96</f>
        <v>0</v>
      </c>
      <c r="Z369" s="78" t="str">
        <f aca="false">"SMAA"</f>
        <v>SMAA</v>
      </c>
      <c r="AA369" s="85" t="str">
        <f aca="false">IF('Portfolio Register'!F96="","",'Portfolio Register'!F96)</f>
        <v/>
      </c>
      <c r="AB369" s="78" t="str">
        <f aca="false">IF('Portfolio Register'!G96="","",'Portfolio Register'!G96)</f>
        <v/>
      </c>
      <c r="AC369" s="78" t="str">
        <f aca="false">'Portfolio Register'!H96</f>
        <v/>
      </c>
      <c r="AD369" s="78" t="str">
        <f aca="false">IF('Portfolio Register'!V69="","",'Portfolio Register'!V69)</f>
        <v/>
      </c>
      <c r="AE369" s="85" t="str">
        <f aca="false">IF('Portfolio Register'!W69="","",'Portfolio Register'!W69)</f>
        <v/>
      </c>
      <c r="AF369" s="78" t="str">
        <f aca="false">IF('Portfolio Register'!X69="","",'Portfolio Register'!X69)</f>
        <v/>
      </c>
      <c r="AG369" s="78" t="str">
        <f aca="false">IF(X369="","",IF(OR(AC369="EXPIRED",AC369="OVERDUE"),"1 - OVERDUE",IF(OR(AC369="MISSING DATE",AC369="CHECK INPUT"),"2 - MISSING / CHECK INPUT",IF(AB369&lt;=30,"3 - DUE ≤ 30 DAYS",IF(AB369&lt;=90,"4 - DUE ≤ 90 DAYS","5 - DUE ≤ 180 DAYS")))))</f>
        <v>5 - DUE ≤ 180 DAYS</v>
      </c>
    </row>
    <row r="370" customFormat="false" ht="24.95" hidden="false" customHeight="true" outlineLevel="0" collapsed="false">
      <c r="A370" s="14"/>
      <c r="B370" s="87"/>
      <c r="C370" s="88"/>
      <c r="D370" s="89"/>
      <c r="E370" s="90"/>
      <c r="F370" s="88"/>
      <c r="G370" s="91"/>
      <c r="H370" s="92"/>
      <c r="I370" s="88"/>
      <c r="J370" s="88"/>
      <c r="X370" s="78" t="n">
        <f aca="false">'Portfolio Register'!A96</f>
        <v>0</v>
      </c>
      <c r="Y370" s="78" t="n">
        <f aca="false">'Portfolio Register'!B96</f>
        <v>0</v>
      </c>
      <c r="Z370" s="78" t="str">
        <f aca="false">"AFSS"</f>
        <v>AFSS</v>
      </c>
      <c r="AA370" s="85" t="str">
        <f aca="false">IF('Portfolio Register'!J96="","",'Portfolio Register'!J96)</f>
        <v/>
      </c>
      <c r="AB370" s="78" t="str">
        <f aca="false">IF('Portfolio Register'!K96="","",'Portfolio Register'!K96)</f>
        <v/>
      </c>
      <c r="AC370" s="78" t="str">
        <f aca="false">'Portfolio Register'!L96</f>
        <v/>
      </c>
      <c r="AD370" s="78" t="str">
        <f aca="false">IF('Portfolio Register'!V70="","",'Portfolio Register'!V70)</f>
        <v/>
      </c>
      <c r="AE370" s="85" t="str">
        <f aca="false">IF('Portfolio Register'!W70="","",'Portfolio Register'!W70)</f>
        <v/>
      </c>
      <c r="AF370" s="78" t="str">
        <f aca="false">IF('Portfolio Register'!X70="","",'Portfolio Register'!X70)</f>
        <v/>
      </c>
      <c r="AG370" s="78" t="str">
        <f aca="false">IF(X370="","",IF(OR(AC370="EXPIRED",AC370="OVERDUE"),"1 - OVERDUE",IF(OR(AC370="MISSING DATE",AC370="CHECK INPUT"),"2 - MISSING / CHECK INPUT",IF(AB370&lt;=30,"3 - DUE ≤ 30 DAYS",IF(AB370&lt;=90,"4 - DUE ≤ 90 DAYS","5 - DUE ≤ 180 DAYS")))))</f>
        <v>5 - DUE ≤ 180 DAYS</v>
      </c>
    </row>
    <row r="371" customFormat="false" ht="24.95" hidden="false" customHeight="true" outlineLevel="0" collapsed="false">
      <c r="A371" s="14"/>
      <c r="B371" s="87"/>
      <c r="C371" s="88"/>
      <c r="D371" s="89"/>
      <c r="E371" s="90"/>
      <c r="F371" s="88"/>
      <c r="G371" s="91"/>
      <c r="H371" s="92"/>
      <c r="I371" s="88"/>
      <c r="J371" s="88"/>
      <c r="X371" s="78" t="n">
        <f aca="false">'Portfolio Register'!A96</f>
        <v>0</v>
      </c>
      <c r="Y371" s="78" t="n">
        <f aca="false">'Portfolio Register'!B96</f>
        <v>0</v>
      </c>
      <c r="Z371" s="78" t="str">
        <f aca="false">"Insurance"</f>
        <v>Insurance</v>
      </c>
      <c r="AA371" s="85" t="str">
        <f aca="false">IF('Portfolio Register'!N96="","",'Portfolio Register'!N96)</f>
        <v/>
      </c>
      <c r="AB371" s="78" t="str">
        <f aca="false">IF('Portfolio Register'!O96="","",'Portfolio Register'!O96)</f>
        <v/>
      </c>
      <c r="AC371" s="78" t="str">
        <f aca="false">'Portfolio Register'!P96</f>
        <v/>
      </c>
      <c r="AD371" s="78" t="str">
        <f aca="false">IF('Portfolio Register'!V71="","",'Portfolio Register'!V71)</f>
        <v/>
      </c>
      <c r="AE371" s="85" t="str">
        <f aca="false">IF('Portfolio Register'!W71="","",'Portfolio Register'!W71)</f>
        <v/>
      </c>
      <c r="AF371" s="78" t="str">
        <f aca="false">IF('Portfolio Register'!X71="","",'Portfolio Register'!X71)</f>
        <v/>
      </c>
      <c r="AG371" s="78" t="str">
        <f aca="false">IF(X371="","",IF(OR(AC371="EXPIRED",AC371="OVERDUE"),"1 - OVERDUE",IF(OR(AC371="MISSING DATE",AC371="CHECK INPUT"),"2 - MISSING / CHECK INPUT",IF(AB371&lt;=30,"3 - DUE ≤ 30 DAYS",IF(AB371&lt;=90,"4 - DUE ≤ 90 DAYS","5 - DUE ≤ 180 DAYS")))))</f>
        <v>5 - DUE ≤ 180 DAYS</v>
      </c>
    </row>
    <row r="372" customFormat="false" ht="24.95" hidden="false" customHeight="true" outlineLevel="0" collapsed="false">
      <c r="A372" s="14"/>
      <c r="B372" s="87"/>
      <c r="C372" s="88"/>
      <c r="D372" s="89"/>
      <c r="E372" s="90"/>
      <c r="F372" s="88"/>
      <c r="G372" s="91"/>
      <c r="H372" s="92"/>
      <c r="I372" s="88"/>
      <c r="J372" s="88"/>
      <c r="X372" s="78" t="n">
        <f aca="false">'Portfolio Register'!A96</f>
        <v>0</v>
      </c>
      <c r="Y372" s="78" t="n">
        <f aca="false">'Portfolio Register'!B96</f>
        <v>0</v>
      </c>
      <c r="Z372" s="78" t="str">
        <f aca="false">"Lift"</f>
        <v>Lift</v>
      </c>
      <c r="AA372" s="85" t="str">
        <f aca="false">IF('Portfolio Register'!R96="","",'Portfolio Register'!R96)</f>
        <v/>
      </c>
      <c r="AB372" s="78" t="str">
        <f aca="false">IF('Portfolio Register'!S96="","",'Portfolio Register'!S96)</f>
        <v/>
      </c>
      <c r="AC372" s="78" t="str">
        <f aca="false">'Portfolio Register'!T96</f>
        <v/>
      </c>
      <c r="AD372" s="78" t="str">
        <f aca="false">IF('Portfolio Register'!V72="","",'Portfolio Register'!V72)</f>
        <v/>
      </c>
      <c r="AE372" s="85" t="str">
        <f aca="false">IF('Portfolio Register'!W72="","",'Portfolio Register'!W72)</f>
        <v/>
      </c>
      <c r="AF372" s="78" t="str">
        <f aca="false">IF('Portfolio Register'!X72="","",'Portfolio Register'!X72)</f>
        <v/>
      </c>
      <c r="AG372" s="78" t="str">
        <f aca="false">IF(X372="","",IF(OR(AC372="EXPIRED",AC372="OVERDUE"),"1 - OVERDUE",IF(OR(AC372="MISSING DATE",AC372="CHECK INPUT"),"2 - MISSING / CHECK INPUT",IF(AB372&lt;=30,"3 - DUE ≤ 30 DAYS",IF(AB372&lt;=90,"4 - DUE ≤ 90 DAYS","5 - DUE ≤ 180 DAYS")))))</f>
        <v>5 - DUE ≤ 180 DAYS</v>
      </c>
    </row>
    <row r="373" customFormat="false" ht="24.95" hidden="false" customHeight="true" outlineLevel="0" collapsed="false">
      <c r="A373" s="14"/>
      <c r="B373" s="87"/>
      <c r="C373" s="88"/>
      <c r="D373" s="89"/>
      <c r="E373" s="90"/>
      <c r="F373" s="88"/>
      <c r="G373" s="91"/>
      <c r="H373" s="92"/>
      <c r="I373" s="88"/>
      <c r="J373" s="88"/>
      <c r="X373" s="78" t="n">
        <f aca="false">'Portfolio Register'!A97</f>
        <v>0</v>
      </c>
      <c r="Y373" s="78" t="n">
        <f aca="false">'Portfolio Register'!B97</f>
        <v>0</v>
      </c>
      <c r="Z373" s="78" t="str">
        <f aca="false">"SMAA"</f>
        <v>SMAA</v>
      </c>
      <c r="AA373" s="85" t="str">
        <f aca="false">IF('Portfolio Register'!F97="","",'Portfolio Register'!F97)</f>
        <v/>
      </c>
      <c r="AB373" s="78" t="str">
        <f aca="false">IF('Portfolio Register'!G97="","",'Portfolio Register'!G97)</f>
        <v/>
      </c>
      <c r="AC373" s="78" t="str">
        <f aca="false">'Portfolio Register'!H97</f>
        <v/>
      </c>
      <c r="AD373" s="78" t="str">
        <f aca="false">IF('Portfolio Register'!V73="","",'Portfolio Register'!V73)</f>
        <v/>
      </c>
      <c r="AE373" s="85" t="str">
        <f aca="false">IF('Portfolio Register'!W73="","",'Portfolio Register'!W73)</f>
        <v/>
      </c>
      <c r="AF373" s="78" t="str">
        <f aca="false">IF('Portfolio Register'!X73="","",'Portfolio Register'!X73)</f>
        <v/>
      </c>
      <c r="AG373" s="78" t="str">
        <f aca="false">IF(X373="","",IF(OR(AC373="EXPIRED",AC373="OVERDUE"),"1 - OVERDUE",IF(OR(AC373="MISSING DATE",AC373="CHECK INPUT"),"2 - MISSING / CHECK INPUT",IF(AB373&lt;=30,"3 - DUE ≤ 30 DAYS",IF(AB373&lt;=90,"4 - DUE ≤ 90 DAYS","5 - DUE ≤ 180 DAYS")))))</f>
        <v>5 - DUE ≤ 180 DAYS</v>
      </c>
    </row>
    <row r="374" customFormat="false" ht="24.95" hidden="false" customHeight="true" outlineLevel="0" collapsed="false">
      <c r="A374" s="14"/>
      <c r="B374" s="87"/>
      <c r="C374" s="88"/>
      <c r="D374" s="89"/>
      <c r="E374" s="90"/>
      <c r="F374" s="88"/>
      <c r="G374" s="91"/>
      <c r="H374" s="92"/>
      <c r="I374" s="88"/>
      <c r="J374" s="88"/>
      <c r="X374" s="78" t="n">
        <f aca="false">'Portfolio Register'!A97</f>
        <v>0</v>
      </c>
      <c r="Y374" s="78" t="n">
        <f aca="false">'Portfolio Register'!B97</f>
        <v>0</v>
      </c>
      <c r="Z374" s="78" t="str">
        <f aca="false">"AFSS"</f>
        <v>AFSS</v>
      </c>
      <c r="AA374" s="85" t="str">
        <f aca="false">IF('Portfolio Register'!J97="","",'Portfolio Register'!J97)</f>
        <v/>
      </c>
      <c r="AB374" s="78" t="str">
        <f aca="false">IF('Portfolio Register'!K97="","",'Portfolio Register'!K97)</f>
        <v/>
      </c>
      <c r="AC374" s="78" t="str">
        <f aca="false">'Portfolio Register'!L97</f>
        <v/>
      </c>
      <c r="AD374" s="78" t="str">
        <f aca="false">IF('Portfolio Register'!V74="","",'Portfolio Register'!V74)</f>
        <v/>
      </c>
      <c r="AE374" s="85" t="str">
        <f aca="false">IF('Portfolio Register'!W74="","",'Portfolio Register'!W74)</f>
        <v/>
      </c>
      <c r="AF374" s="78" t="str">
        <f aca="false">IF('Portfolio Register'!X74="","",'Portfolio Register'!X74)</f>
        <v/>
      </c>
      <c r="AG374" s="78" t="str">
        <f aca="false">IF(X374="","",IF(OR(AC374="EXPIRED",AC374="OVERDUE"),"1 - OVERDUE",IF(OR(AC374="MISSING DATE",AC374="CHECK INPUT"),"2 - MISSING / CHECK INPUT",IF(AB374&lt;=30,"3 - DUE ≤ 30 DAYS",IF(AB374&lt;=90,"4 - DUE ≤ 90 DAYS","5 - DUE ≤ 180 DAYS")))))</f>
        <v>5 - DUE ≤ 180 DAYS</v>
      </c>
    </row>
    <row r="375" customFormat="false" ht="24.95" hidden="false" customHeight="true" outlineLevel="0" collapsed="false">
      <c r="A375" s="14"/>
      <c r="B375" s="87"/>
      <c r="C375" s="88"/>
      <c r="D375" s="89"/>
      <c r="E375" s="90"/>
      <c r="F375" s="88"/>
      <c r="G375" s="91"/>
      <c r="H375" s="92"/>
      <c r="I375" s="88"/>
      <c r="J375" s="88"/>
      <c r="X375" s="78" t="n">
        <f aca="false">'Portfolio Register'!A97</f>
        <v>0</v>
      </c>
      <c r="Y375" s="78" t="n">
        <f aca="false">'Portfolio Register'!B97</f>
        <v>0</v>
      </c>
      <c r="Z375" s="78" t="str">
        <f aca="false">"Insurance"</f>
        <v>Insurance</v>
      </c>
      <c r="AA375" s="85" t="str">
        <f aca="false">IF('Portfolio Register'!N97="","",'Portfolio Register'!N97)</f>
        <v/>
      </c>
      <c r="AB375" s="78" t="str">
        <f aca="false">IF('Portfolio Register'!O97="","",'Portfolio Register'!O97)</f>
        <v/>
      </c>
      <c r="AC375" s="78" t="str">
        <f aca="false">'Portfolio Register'!P97</f>
        <v/>
      </c>
      <c r="AD375" s="78" t="str">
        <f aca="false">IF('Portfolio Register'!V75="","",'Portfolio Register'!V75)</f>
        <v/>
      </c>
      <c r="AE375" s="85" t="str">
        <f aca="false">IF('Portfolio Register'!W75="","",'Portfolio Register'!W75)</f>
        <v/>
      </c>
      <c r="AF375" s="78" t="str">
        <f aca="false">IF('Portfolio Register'!X75="","",'Portfolio Register'!X75)</f>
        <v/>
      </c>
      <c r="AG375" s="78" t="str">
        <f aca="false">IF(X375="","",IF(OR(AC375="EXPIRED",AC375="OVERDUE"),"1 - OVERDUE",IF(OR(AC375="MISSING DATE",AC375="CHECK INPUT"),"2 - MISSING / CHECK INPUT",IF(AB375&lt;=30,"3 - DUE ≤ 30 DAYS",IF(AB375&lt;=90,"4 - DUE ≤ 90 DAYS","5 - DUE ≤ 180 DAYS")))))</f>
        <v>5 - DUE ≤ 180 DAYS</v>
      </c>
    </row>
    <row r="376" customFormat="false" ht="24.95" hidden="false" customHeight="true" outlineLevel="0" collapsed="false">
      <c r="A376" s="14"/>
      <c r="B376" s="87"/>
      <c r="C376" s="88"/>
      <c r="D376" s="89"/>
      <c r="E376" s="90"/>
      <c r="F376" s="88"/>
      <c r="G376" s="91"/>
      <c r="H376" s="92"/>
      <c r="I376" s="88"/>
      <c r="J376" s="88"/>
      <c r="X376" s="78" t="n">
        <f aca="false">'Portfolio Register'!A97</f>
        <v>0</v>
      </c>
      <c r="Y376" s="78" t="n">
        <f aca="false">'Portfolio Register'!B97</f>
        <v>0</v>
      </c>
      <c r="Z376" s="78" t="str">
        <f aca="false">"Lift"</f>
        <v>Lift</v>
      </c>
      <c r="AA376" s="85" t="str">
        <f aca="false">IF('Portfolio Register'!R97="","",'Portfolio Register'!R97)</f>
        <v/>
      </c>
      <c r="AB376" s="78" t="str">
        <f aca="false">IF('Portfolio Register'!S97="","",'Portfolio Register'!S97)</f>
        <v/>
      </c>
      <c r="AC376" s="78" t="str">
        <f aca="false">'Portfolio Register'!T97</f>
        <v/>
      </c>
      <c r="AD376" s="78" t="str">
        <f aca="false">IF('Portfolio Register'!V76="","",'Portfolio Register'!V76)</f>
        <v/>
      </c>
      <c r="AE376" s="85" t="str">
        <f aca="false">IF('Portfolio Register'!W76="","",'Portfolio Register'!W76)</f>
        <v/>
      </c>
      <c r="AF376" s="78" t="str">
        <f aca="false">IF('Portfolio Register'!X76="","",'Portfolio Register'!X76)</f>
        <v/>
      </c>
      <c r="AG376" s="78" t="str">
        <f aca="false">IF(X376="","",IF(OR(AC376="EXPIRED",AC376="OVERDUE"),"1 - OVERDUE",IF(OR(AC376="MISSING DATE",AC376="CHECK INPUT"),"2 - MISSING / CHECK INPUT",IF(AB376&lt;=30,"3 - DUE ≤ 30 DAYS",IF(AB376&lt;=90,"4 - DUE ≤ 90 DAYS","5 - DUE ≤ 180 DAYS")))))</f>
        <v>5 - DUE ≤ 180 DAYS</v>
      </c>
    </row>
    <row r="377" customFormat="false" ht="24.95" hidden="false" customHeight="true" outlineLevel="0" collapsed="false">
      <c r="A377" s="14"/>
      <c r="B377" s="87"/>
      <c r="C377" s="88"/>
      <c r="D377" s="89"/>
      <c r="E377" s="90"/>
      <c r="F377" s="88"/>
      <c r="G377" s="91"/>
      <c r="H377" s="92"/>
      <c r="I377" s="88"/>
      <c r="J377" s="88"/>
      <c r="X377" s="78" t="n">
        <f aca="false">'Portfolio Register'!A98</f>
        <v>0</v>
      </c>
      <c r="Y377" s="78" t="n">
        <f aca="false">'Portfolio Register'!B98</f>
        <v>0</v>
      </c>
      <c r="Z377" s="78" t="str">
        <f aca="false">"SMAA"</f>
        <v>SMAA</v>
      </c>
      <c r="AA377" s="85" t="str">
        <f aca="false">IF('Portfolio Register'!F98="","",'Portfolio Register'!F98)</f>
        <v/>
      </c>
      <c r="AB377" s="78" t="str">
        <f aca="false">IF('Portfolio Register'!G98="","",'Portfolio Register'!G98)</f>
        <v/>
      </c>
      <c r="AC377" s="78" t="str">
        <f aca="false">'Portfolio Register'!H98</f>
        <v/>
      </c>
      <c r="AD377" s="78" t="str">
        <f aca="false">IF('Portfolio Register'!V77="","",'Portfolio Register'!V77)</f>
        <v/>
      </c>
      <c r="AE377" s="85" t="str">
        <f aca="false">IF('Portfolio Register'!W77="","",'Portfolio Register'!W77)</f>
        <v/>
      </c>
      <c r="AF377" s="78" t="str">
        <f aca="false">IF('Portfolio Register'!X77="","",'Portfolio Register'!X77)</f>
        <v/>
      </c>
      <c r="AG377" s="78" t="str">
        <f aca="false">IF(X377="","",IF(OR(AC377="EXPIRED",AC377="OVERDUE"),"1 - OVERDUE",IF(OR(AC377="MISSING DATE",AC377="CHECK INPUT"),"2 - MISSING / CHECK INPUT",IF(AB377&lt;=30,"3 - DUE ≤ 30 DAYS",IF(AB377&lt;=90,"4 - DUE ≤ 90 DAYS","5 - DUE ≤ 180 DAYS")))))</f>
        <v>5 - DUE ≤ 180 DAYS</v>
      </c>
    </row>
    <row r="378" customFormat="false" ht="24.95" hidden="false" customHeight="true" outlineLevel="0" collapsed="false">
      <c r="A378" s="14"/>
      <c r="B378" s="87"/>
      <c r="C378" s="88"/>
      <c r="D378" s="89"/>
      <c r="E378" s="90"/>
      <c r="F378" s="88"/>
      <c r="G378" s="91"/>
      <c r="H378" s="92"/>
      <c r="I378" s="88"/>
      <c r="J378" s="88"/>
      <c r="X378" s="78" t="n">
        <f aca="false">'Portfolio Register'!A98</f>
        <v>0</v>
      </c>
      <c r="Y378" s="78" t="n">
        <f aca="false">'Portfolio Register'!B98</f>
        <v>0</v>
      </c>
      <c r="Z378" s="78" t="str">
        <f aca="false">"AFSS"</f>
        <v>AFSS</v>
      </c>
      <c r="AA378" s="85" t="str">
        <f aca="false">IF('Portfolio Register'!J98="","",'Portfolio Register'!J98)</f>
        <v/>
      </c>
      <c r="AB378" s="78" t="str">
        <f aca="false">IF('Portfolio Register'!K98="","",'Portfolio Register'!K98)</f>
        <v/>
      </c>
      <c r="AC378" s="78" t="str">
        <f aca="false">'Portfolio Register'!L98</f>
        <v/>
      </c>
      <c r="AD378" s="78" t="str">
        <f aca="false">IF('Portfolio Register'!V78="","",'Portfolio Register'!V78)</f>
        <v/>
      </c>
      <c r="AE378" s="85" t="str">
        <f aca="false">IF('Portfolio Register'!W78="","",'Portfolio Register'!W78)</f>
        <v/>
      </c>
      <c r="AF378" s="78" t="str">
        <f aca="false">IF('Portfolio Register'!X78="","",'Portfolio Register'!X78)</f>
        <v/>
      </c>
      <c r="AG378" s="78" t="str">
        <f aca="false">IF(X378="","",IF(OR(AC378="EXPIRED",AC378="OVERDUE"),"1 - OVERDUE",IF(OR(AC378="MISSING DATE",AC378="CHECK INPUT"),"2 - MISSING / CHECK INPUT",IF(AB378&lt;=30,"3 - DUE ≤ 30 DAYS",IF(AB378&lt;=90,"4 - DUE ≤ 90 DAYS","5 - DUE ≤ 180 DAYS")))))</f>
        <v>5 - DUE ≤ 180 DAYS</v>
      </c>
    </row>
    <row r="379" customFormat="false" ht="24.95" hidden="false" customHeight="true" outlineLevel="0" collapsed="false">
      <c r="A379" s="14"/>
      <c r="B379" s="87"/>
      <c r="C379" s="88"/>
      <c r="D379" s="89"/>
      <c r="E379" s="90"/>
      <c r="F379" s="88"/>
      <c r="G379" s="91"/>
      <c r="H379" s="92"/>
      <c r="I379" s="88"/>
      <c r="J379" s="88"/>
      <c r="X379" s="78" t="n">
        <f aca="false">'Portfolio Register'!A98</f>
        <v>0</v>
      </c>
      <c r="Y379" s="78" t="n">
        <f aca="false">'Portfolio Register'!B98</f>
        <v>0</v>
      </c>
      <c r="Z379" s="78" t="str">
        <f aca="false">"Insurance"</f>
        <v>Insurance</v>
      </c>
      <c r="AA379" s="85" t="str">
        <f aca="false">IF('Portfolio Register'!N98="","",'Portfolio Register'!N98)</f>
        <v/>
      </c>
      <c r="AB379" s="78" t="str">
        <f aca="false">IF('Portfolio Register'!O98="","",'Portfolio Register'!O98)</f>
        <v/>
      </c>
      <c r="AC379" s="78" t="str">
        <f aca="false">'Portfolio Register'!P98</f>
        <v/>
      </c>
      <c r="AD379" s="78" t="str">
        <f aca="false">IF('Portfolio Register'!V79="","",'Portfolio Register'!V79)</f>
        <v/>
      </c>
      <c r="AE379" s="85" t="str">
        <f aca="false">IF('Portfolio Register'!W79="","",'Portfolio Register'!W79)</f>
        <v/>
      </c>
      <c r="AF379" s="78" t="str">
        <f aca="false">IF('Portfolio Register'!X79="","",'Portfolio Register'!X79)</f>
        <v/>
      </c>
      <c r="AG379" s="78" t="str">
        <f aca="false">IF(X379="","",IF(OR(AC379="EXPIRED",AC379="OVERDUE"),"1 - OVERDUE",IF(OR(AC379="MISSING DATE",AC379="CHECK INPUT"),"2 - MISSING / CHECK INPUT",IF(AB379&lt;=30,"3 - DUE ≤ 30 DAYS",IF(AB379&lt;=90,"4 - DUE ≤ 90 DAYS","5 - DUE ≤ 180 DAYS")))))</f>
        <v>5 - DUE ≤ 180 DAYS</v>
      </c>
    </row>
    <row r="380" customFormat="false" ht="24.95" hidden="false" customHeight="true" outlineLevel="0" collapsed="false">
      <c r="A380" s="14"/>
      <c r="B380" s="87"/>
      <c r="C380" s="88"/>
      <c r="D380" s="89"/>
      <c r="E380" s="90"/>
      <c r="F380" s="88"/>
      <c r="G380" s="91"/>
      <c r="H380" s="92"/>
      <c r="I380" s="88"/>
      <c r="J380" s="88"/>
      <c r="X380" s="78" t="n">
        <f aca="false">'Portfolio Register'!A98</f>
        <v>0</v>
      </c>
      <c r="Y380" s="78" t="n">
        <f aca="false">'Portfolio Register'!B98</f>
        <v>0</v>
      </c>
      <c r="Z380" s="78" t="str">
        <f aca="false">"Lift"</f>
        <v>Lift</v>
      </c>
      <c r="AA380" s="85" t="str">
        <f aca="false">IF('Portfolio Register'!R98="","",'Portfolio Register'!R98)</f>
        <v/>
      </c>
      <c r="AB380" s="78" t="str">
        <f aca="false">IF('Portfolio Register'!S98="","",'Portfolio Register'!S98)</f>
        <v/>
      </c>
      <c r="AC380" s="78" t="str">
        <f aca="false">'Portfolio Register'!T98</f>
        <v/>
      </c>
      <c r="AD380" s="78" t="str">
        <f aca="false">IF('Portfolio Register'!V80="","",'Portfolio Register'!V80)</f>
        <v/>
      </c>
      <c r="AE380" s="85" t="str">
        <f aca="false">IF('Portfolio Register'!W80="","",'Portfolio Register'!W80)</f>
        <v/>
      </c>
      <c r="AF380" s="78" t="str">
        <f aca="false">IF('Portfolio Register'!X80="","",'Portfolio Register'!X80)</f>
        <v/>
      </c>
      <c r="AG380" s="78" t="str">
        <f aca="false">IF(X380="","",IF(OR(AC380="EXPIRED",AC380="OVERDUE"),"1 - OVERDUE",IF(OR(AC380="MISSING DATE",AC380="CHECK INPUT"),"2 - MISSING / CHECK INPUT",IF(AB380&lt;=30,"3 - DUE ≤ 30 DAYS",IF(AB380&lt;=90,"4 - DUE ≤ 90 DAYS","5 - DUE ≤ 180 DAYS")))))</f>
        <v>5 - DUE ≤ 180 DAYS</v>
      </c>
    </row>
    <row r="381" customFormat="false" ht="24.95" hidden="false" customHeight="true" outlineLevel="0" collapsed="false">
      <c r="A381" s="14"/>
      <c r="B381" s="87"/>
      <c r="C381" s="88"/>
      <c r="D381" s="89"/>
      <c r="E381" s="90"/>
      <c r="F381" s="88"/>
      <c r="G381" s="91"/>
      <c r="H381" s="92"/>
      <c r="I381" s="88"/>
      <c r="J381" s="88"/>
      <c r="X381" s="78" t="n">
        <f aca="false">'Portfolio Register'!A99</f>
        <v>0</v>
      </c>
      <c r="Y381" s="78" t="n">
        <f aca="false">'Portfolio Register'!B99</f>
        <v>0</v>
      </c>
      <c r="Z381" s="78" t="str">
        <f aca="false">"SMAA"</f>
        <v>SMAA</v>
      </c>
      <c r="AA381" s="85" t="str">
        <f aca="false">IF('Portfolio Register'!F99="","",'Portfolio Register'!F99)</f>
        <v/>
      </c>
      <c r="AB381" s="78" t="str">
        <f aca="false">IF('Portfolio Register'!G99="","",'Portfolio Register'!G99)</f>
        <v/>
      </c>
      <c r="AC381" s="78" t="str">
        <f aca="false">'Portfolio Register'!H99</f>
        <v/>
      </c>
      <c r="AD381" s="78" t="str">
        <f aca="false">IF('Portfolio Register'!V81="","",'Portfolio Register'!V81)</f>
        <v/>
      </c>
      <c r="AE381" s="85" t="str">
        <f aca="false">IF('Portfolio Register'!W81="","",'Portfolio Register'!W81)</f>
        <v/>
      </c>
      <c r="AF381" s="78" t="str">
        <f aca="false">IF('Portfolio Register'!X81="","",'Portfolio Register'!X81)</f>
        <v/>
      </c>
      <c r="AG381" s="78" t="str">
        <f aca="false">IF(X381="","",IF(OR(AC381="EXPIRED",AC381="OVERDUE"),"1 - OVERDUE",IF(OR(AC381="MISSING DATE",AC381="CHECK INPUT"),"2 - MISSING / CHECK INPUT",IF(AB381&lt;=30,"3 - DUE ≤ 30 DAYS",IF(AB381&lt;=90,"4 - DUE ≤ 90 DAYS","5 - DUE ≤ 180 DAYS")))))</f>
        <v>5 - DUE ≤ 180 DAYS</v>
      </c>
    </row>
    <row r="382" customFormat="false" ht="24.95" hidden="false" customHeight="true" outlineLevel="0" collapsed="false">
      <c r="A382" s="14"/>
      <c r="B382" s="87"/>
      <c r="C382" s="88"/>
      <c r="D382" s="89"/>
      <c r="E382" s="90"/>
      <c r="F382" s="88"/>
      <c r="G382" s="91"/>
      <c r="H382" s="92"/>
      <c r="I382" s="88"/>
      <c r="J382" s="88"/>
      <c r="X382" s="78" t="n">
        <f aca="false">'Portfolio Register'!A99</f>
        <v>0</v>
      </c>
      <c r="Y382" s="78" t="n">
        <f aca="false">'Portfolio Register'!B99</f>
        <v>0</v>
      </c>
      <c r="Z382" s="78" t="str">
        <f aca="false">"AFSS"</f>
        <v>AFSS</v>
      </c>
      <c r="AA382" s="85" t="str">
        <f aca="false">IF('Portfolio Register'!J99="","",'Portfolio Register'!J99)</f>
        <v/>
      </c>
      <c r="AB382" s="78" t="str">
        <f aca="false">IF('Portfolio Register'!K99="","",'Portfolio Register'!K99)</f>
        <v/>
      </c>
      <c r="AC382" s="78" t="str">
        <f aca="false">'Portfolio Register'!L99</f>
        <v/>
      </c>
      <c r="AD382" s="78" t="str">
        <f aca="false">IF('Portfolio Register'!V82="","",'Portfolio Register'!V82)</f>
        <v/>
      </c>
      <c r="AE382" s="85" t="str">
        <f aca="false">IF('Portfolio Register'!W82="","",'Portfolio Register'!W82)</f>
        <v/>
      </c>
      <c r="AF382" s="78" t="str">
        <f aca="false">IF('Portfolio Register'!X82="","",'Portfolio Register'!X82)</f>
        <v/>
      </c>
      <c r="AG382" s="78" t="str">
        <f aca="false">IF(X382="","",IF(OR(AC382="EXPIRED",AC382="OVERDUE"),"1 - OVERDUE",IF(OR(AC382="MISSING DATE",AC382="CHECK INPUT"),"2 - MISSING / CHECK INPUT",IF(AB382&lt;=30,"3 - DUE ≤ 30 DAYS",IF(AB382&lt;=90,"4 - DUE ≤ 90 DAYS","5 - DUE ≤ 180 DAYS")))))</f>
        <v>5 - DUE ≤ 180 DAYS</v>
      </c>
    </row>
    <row r="383" customFormat="false" ht="24.95" hidden="false" customHeight="true" outlineLevel="0" collapsed="false">
      <c r="A383" s="14"/>
      <c r="B383" s="87"/>
      <c r="C383" s="88"/>
      <c r="D383" s="89"/>
      <c r="E383" s="90"/>
      <c r="F383" s="88"/>
      <c r="G383" s="91"/>
      <c r="H383" s="92"/>
      <c r="I383" s="88"/>
      <c r="J383" s="88"/>
      <c r="X383" s="78" t="n">
        <f aca="false">'Portfolio Register'!A99</f>
        <v>0</v>
      </c>
      <c r="Y383" s="78" t="n">
        <f aca="false">'Portfolio Register'!B99</f>
        <v>0</v>
      </c>
      <c r="Z383" s="78" t="str">
        <f aca="false">"Insurance"</f>
        <v>Insurance</v>
      </c>
      <c r="AA383" s="85" t="str">
        <f aca="false">IF('Portfolio Register'!N99="","",'Portfolio Register'!N99)</f>
        <v/>
      </c>
      <c r="AB383" s="78" t="str">
        <f aca="false">IF('Portfolio Register'!O99="","",'Portfolio Register'!O99)</f>
        <v/>
      </c>
      <c r="AC383" s="78" t="str">
        <f aca="false">'Portfolio Register'!P99</f>
        <v/>
      </c>
      <c r="AD383" s="78" t="str">
        <f aca="false">IF('Portfolio Register'!V83="","",'Portfolio Register'!V83)</f>
        <v/>
      </c>
      <c r="AE383" s="85" t="str">
        <f aca="false">IF('Portfolio Register'!W83="","",'Portfolio Register'!W83)</f>
        <v/>
      </c>
      <c r="AF383" s="78" t="str">
        <f aca="false">IF('Portfolio Register'!X83="","",'Portfolio Register'!X83)</f>
        <v/>
      </c>
      <c r="AG383" s="78" t="str">
        <f aca="false">IF(X383="","",IF(OR(AC383="EXPIRED",AC383="OVERDUE"),"1 - OVERDUE",IF(OR(AC383="MISSING DATE",AC383="CHECK INPUT"),"2 - MISSING / CHECK INPUT",IF(AB383&lt;=30,"3 - DUE ≤ 30 DAYS",IF(AB383&lt;=90,"4 - DUE ≤ 90 DAYS","5 - DUE ≤ 180 DAYS")))))</f>
        <v>5 - DUE ≤ 180 DAYS</v>
      </c>
    </row>
    <row r="384" customFormat="false" ht="24.95" hidden="false" customHeight="true" outlineLevel="0" collapsed="false">
      <c r="A384" s="14"/>
      <c r="B384" s="87"/>
      <c r="C384" s="88"/>
      <c r="D384" s="89"/>
      <c r="E384" s="90"/>
      <c r="F384" s="88"/>
      <c r="G384" s="91"/>
      <c r="H384" s="92"/>
      <c r="I384" s="88"/>
      <c r="J384" s="88"/>
      <c r="X384" s="78" t="n">
        <f aca="false">'Portfolio Register'!A99</f>
        <v>0</v>
      </c>
      <c r="Y384" s="78" t="n">
        <f aca="false">'Portfolio Register'!B99</f>
        <v>0</v>
      </c>
      <c r="Z384" s="78" t="str">
        <f aca="false">"Lift"</f>
        <v>Lift</v>
      </c>
      <c r="AA384" s="85" t="str">
        <f aca="false">IF('Portfolio Register'!R99="","",'Portfolio Register'!R99)</f>
        <v/>
      </c>
      <c r="AB384" s="78" t="str">
        <f aca="false">IF('Portfolio Register'!S99="","",'Portfolio Register'!S99)</f>
        <v/>
      </c>
      <c r="AC384" s="78" t="str">
        <f aca="false">'Portfolio Register'!T99</f>
        <v/>
      </c>
      <c r="AD384" s="78" t="str">
        <f aca="false">IF('Portfolio Register'!V84="","",'Portfolio Register'!V84)</f>
        <v/>
      </c>
      <c r="AE384" s="85" t="str">
        <f aca="false">IF('Portfolio Register'!W84="","",'Portfolio Register'!W84)</f>
        <v/>
      </c>
      <c r="AF384" s="78" t="str">
        <f aca="false">IF('Portfolio Register'!X84="","",'Portfolio Register'!X84)</f>
        <v/>
      </c>
      <c r="AG384" s="78" t="str">
        <f aca="false">IF(X384="","",IF(OR(AC384="EXPIRED",AC384="OVERDUE"),"1 - OVERDUE",IF(OR(AC384="MISSING DATE",AC384="CHECK INPUT"),"2 - MISSING / CHECK INPUT",IF(AB384&lt;=30,"3 - DUE ≤ 30 DAYS",IF(AB384&lt;=90,"4 - DUE ≤ 90 DAYS","5 - DUE ≤ 180 DAYS")))))</f>
        <v>5 - DUE ≤ 180 DAYS</v>
      </c>
    </row>
    <row r="385" customFormat="false" ht="24.95" hidden="false" customHeight="true" outlineLevel="0" collapsed="false">
      <c r="A385" s="14"/>
      <c r="B385" s="87"/>
      <c r="C385" s="88"/>
      <c r="D385" s="89"/>
      <c r="E385" s="90"/>
      <c r="F385" s="88"/>
      <c r="G385" s="91"/>
      <c r="H385" s="92"/>
      <c r="I385" s="88"/>
      <c r="J385" s="88"/>
      <c r="X385" s="78" t="n">
        <f aca="false">'Portfolio Register'!A100</f>
        <v>0</v>
      </c>
      <c r="Y385" s="78" t="n">
        <f aca="false">'Portfolio Register'!B100</f>
        <v>0</v>
      </c>
      <c r="Z385" s="78" t="str">
        <f aca="false">"SMAA"</f>
        <v>SMAA</v>
      </c>
      <c r="AA385" s="85" t="str">
        <f aca="false">IF('Portfolio Register'!F100="","",'Portfolio Register'!F100)</f>
        <v/>
      </c>
      <c r="AB385" s="78" t="str">
        <f aca="false">IF('Portfolio Register'!G100="","",'Portfolio Register'!G100)</f>
        <v/>
      </c>
      <c r="AC385" s="78" t="str">
        <f aca="false">'Portfolio Register'!H100</f>
        <v/>
      </c>
      <c r="AD385" s="78" t="str">
        <f aca="false">IF('Portfolio Register'!V85="","",'Portfolio Register'!V85)</f>
        <v/>
      </c>
      <c r="AE385" s="85" t="str">
        <f aca="false">IF('Portfolio Register'!W85="","",'Portfolio Register'!W85)</f>
        <v/>
      </c>
      <c r="AF385" s="78" t="str">
        <f aca="false">IF('Portfolio Register'!X85="","",'Portfolio Register'!X85)</f>
        <v/>
      </c>
      <c r="AG385" s="78" t="str">
        <f aca="false">IF(X385="","",IF(OR(AC385="EXPIRED",AC385="OVERDUE"),"1 - OVERDUE",IF(OR(AC385="MISSING DATE",AC385="CHECK INPUT"),"2 - MISSING / CHECK INPUT",IF(AB385&lt;=30,"3 - DUE ≤ 30 DAYS",IF(AB385&lt;=90,"4 - DUE ≤ 90 DAYS","5 - DUE ≤ 180 DAYS")))))</f>
        <v>5 - DUE ≤ 180 DAYS</v>
      </c>
    </row>
    <row r="386" customFormat="false" ht="24.95" hidden="false" customHeight="true" outlineLevel="0" collapsed="false">
      <c r="A386" s="14"/>
      <c r="B386" s="87"/>
      <c r="C386" s="88"/>
      <c r="D386" s="89"/>
      <c r="E386" s="90"/>
      <c r="F386" s="88"/>
      <c r="G386" s="91"/>
      <c r="H386" s="92"/>
      <c r="I386" s="88"/>
      <c r="J386" s="88"/>
      <c r="X386" s="78" t="n">
        <f aca="false">'Portfolio Register'!A100</f>
        <v>0</v>
      </c>
      <c r="Y386" s="78" t="n">
        <f aca="false">'Portfolio Register'!B100</f>
        <v>0</v>
      </c>
      <c r="Z386" s="78" t="str">
        <f aca="false">"AFSS"</f>
        <v>AFSS</v>
      </c>
      <c r="AA386" s="85" t="str">
        <f aca="false">IF('Portfolio Register'!J100="","",'Portfolio Register'!J100)</f>
        <v/>
      </c>
      <c r="AB386" s="78" t="str">
        <f aca="false">IF('Portfolio Register'!K100="","",'Portfolio Register'!K100)</f>
        <v/>
      </c>
      <c r="AC386" s="78" t="str">
        <f aca="false">'Portfolio Register'!L100</f>
        <v/>
      </c>
      <c r="AD386" s="78" t="str">
        <f aca="false">IF('Portfolio Register'!V86="","",'Portfolio Register'!V86)</f>
        <v/>
      </c>
      <c r="AE386" s="85" t="str">
        <f aca="false">IF('Portfolio Register'!W86="","",'Portfolio Register'!W86)</f>
        <v/>
      </c>
      <c r="AF386" s="78" t="str">
        <f aca="false">IF('Portfolio Register'!X86="","",'Portfolio Register'!X86)</f>
        <v/>
      </c>
      <c r="AG386" s="78" t="str">
        <f aca="false">IF(X386="","",IF(OR(AC386="EXPIRED",AC386="OVERDUE"),"1 - OVERDUE",IF(OR(AC386="MISSING DATE",AC386="CHECK INPUT"),"2 - MISSING / CHECK INPUT",IF(AB386&lt;=30,"3 - DUE ≤ 30 DAYS",IF(AB386&lt;=90,"4 - DUE ≤ 90 DAYS","5 - DUE ≤ 180 DAYS")))))</f>
        <v>5 - DUE ≤ 180 DAYS</v>
      </c>
    </row>
    <row r="387" customFormat="false" ht="24.95" hidden="false" customHeight="true" outlineLevel="0" collapsed="false">
      <c r="A387" s="14"/>
      <c r="B387" s="87"/>
      <c r="C387" s="88"/>
      <c r="D387" s="89"/>
      <c r="E387" s="90"/>
      <c r="F387" s="88"/>
      <c r="G387" s="91"/>
      <c r="H387" s="92"/>
      <c r="I387" s="88"/>
      <c r="J387" s="88"/>
      <c r="X387" s="78" t="n">
        <f aca="false">'Portfolio Register'!A100</f>
        <v>0</v>
      </c>
      <c r="Y387" s="78" t="n">
        <f aca="false">'Portfolio Register'!B100</f>
        <v>0</v>
      </c>
      <c r="Z387" s="78" t="str">
        <f aca="false">"Insurance"</f>
        <v>Insurance</v>
      </c>
      <c r="AA387" s="85" t="str">
        <f aca="false">IF('Portfolio Register'!N100="","",'Portfolio Register'!N100)</f>
        <v/>
      </c>
      <c r="AB387" s="78" t="str">
        <f aca="false">IF('Portfolio Register'!O100="","",'Portfolio Register'!O100)</f>
        <v/>
      </c>
      <c r="AC387" s="78" t="str">
        <f aca="false">'Portfolio Register'!P100</f>
        <v/>
      </c>
      <c r="AD387" s="78" t="str">
        <f aca="false">IF('Portfolio Register'!V87="","",'Portfolio Register'!V87)</f>
        <v/>
      </c>
      <c r="AE387" s="85" t="str">
        <f aca="false">IF('Portfolio Register'!W87="","",'Portfolio Register'!W87)</f>
        <v/>
      </c>
      <c r="AF387" s="78" t="str">
        <f aca="false">IF('Portfolio Register'!X87="","",'Portfolio Register'!X87)</f>
        <v/>
      </c>
      <c r="AG387" s="78" t="str">
        <f aca="false">IF(X387="","",IF(OR(AC387="EXPIRED",AC387="OVERDUE"),"1 - OVERDUE",IF(OR(AC387="MISSING DATE",AC387="CHECK INPUT"),"2 - MISSING / CHECK INPUT",IF(AB387&lt;=30,"3 - DUE ≤ 30 DAYS",IF(AB387&lt;=90,"4 - DUE ≤ 90 DAYS","5 - DUE ≤ 180 DAYS")))))</f>
        <v>5 - DUE ≤ 180 DAYS</v>
      </c>
    </row>
    <row r="388" customFormat="false" ht="24.95" hidden="false" customHeight="true" outlineLevel="0" collapsed="false">
      <c r="A388" s="14"/>
      <c r="B388" s="87"/>
      <c r="C388" s="88"/>
      <c r="D388" s="89"/>
      <c r="E388" s="90"/>
      <c r="F388" s="88"/>
      <c r="G388" s="91"/>
      <c r="H388" s="92"/>
      <c r="I388" s="88"/>
      <c r="J388" s="88"/>
      <c r="X388" s="78" t="n">
        <f aca="false">'Portfolio Register'!A100</f>
        <v>0</v>
      </c>
      <c r="Y388" s="78" t="n">
        <f aca="false">'Portfolio Register'!B100</f>
        <v>0</v>
      </c>
      <c r="Z388" s="78" t="str">
        <f aca="false">"Lift"</f>
        <v>Lift</v>
      </c>
      <c r="AA388" s="85" t="str">
        <f aca="false">IF('Portfolio Register'!R100="","",'Portfolio Register'!R100)</f>
        <v/>
      </c>
      <c r="AB388" s="78" t="str">
        <f aca="false">IF('Portfolio Register'!S100="","",'Portfolio Register'!S100)</f>
        <v/>
      </c>
      <c r="AC388" s="78" t="str">
        <f aca="false">'Portfolio Register'!T100</f>
        <v/>
      </c>
      <c r="AD388" s="78" t="str">
        <f aca="false">IF('Portfolio Register'!V88="","",'Portfolio Register'!V88)</f>
        <v/>
      </c>
      <c r="AE388" s="85" t="str">
        <f aca="false">IF('Portfolio Register'!W88="","",'Portfolio Register'!W88)</f>
        <v/>
      </c>
      <c r="AF388" s="78" t="str">
        <f aca="false">IF('Portfolio Register'!X88="","",'Portfolio Register'!X88)</f>
        <v/>
      </c>
      <c r="AG388" s="78" t="str">
        <f aca="false">IF(X388="","",IF(OR(AC388="EXPIRED",AC388="OVERDUE"),"1 - OVERDUE",IF(OR(AC388="MISSING DATE",AC388="CHECK INPUT"),"2 - MISSING / CHECK INPUT",IF(AB388&lt;=30,"3 - DUE ≤ 30 DAYS",IF(AB388&lt;=90,"4 - DUE ≤ 90 DAYS","5 - DUE ≤ 180 DAYS")))))</f>
        <v>5 - DUE ≤ 180 DAYS</v>
      </c>
    </row>
    <row r="389" customFormat="false" ht="24.95" hidden="false" customHeight="true" outlineLevel="0" collapsed="false">
      <c r="A389" s="14"/>
      <c r="B389" s="87"/>
      <c r="C389" s="88"/>
      <c r="D389" s="89"/>
      <c r="E389" s="90"/>
      <c r="F389" s="88"/>
      <c r="G389" s="91"/>
      <c r="H389" s="92"/>
      <c r="I389" s="88"/>
      <c r="J389" s="88"/>
      <c r="X389" s="78" t="n">
        <f aca="false">'Portfolio Register'!A101</f>
        <v>0</v>
      </c>
      <c r="Y389" s="78" t="n">
        <f aca="false">'Portfolio Register'!B101</f>
        <v>0</v>
      </c>
      <c r="Z389" s="78" t="str">
        <f aca="false">"SMAA"</f>
        <v>SMAA</v>
      </c>
      <c r="AA389" s="85" t="str">
        <f aca="false">IF('Portfolio Register'!F101="","",'Portfolio Register'!F101)</f>
        <v/>
      </c>
      <c r="AB389" s="78" t="str">
        <f aca="false">IF('Portfolio Register'!G101="","",'Portfolio Register'!G101)</f>
        <v/>
      </c>
      <c r="AC389" s="78" t="str">
        <f aca="false">'Portfolio Register'!H101</f>
        <v/>
      </c>
      <c r="AD389" s="78" t="str">
        <f aca="false">IF('Portfolio Register'!V89="","",'Portfolio Register'!V89)</f>
        <v/>
      </c>
      <c r="AE389" s="85" t="str">
        <f aca="false">IF('Portfolio Register'!W89="","",'Portfolio Register'!W89)</f>
        <v/>
      </c>
      <c r="AF389" s="78" t="str">
        <f aca="false">IF('Portfolio Register'!X89="","",'Portfolio Register'!X89)</f>
        <v/>
      </c>
      <c r="AG389" s="78" t="str">
        <f aca="false">IF(X389="","",IF(OR(AC389="EXPIRED",AC389="OVERDUE"),"1 - OVERDUE",IF(OR(AC389="MISSING DATE",AC389="CHECK INPUT"),"2 - MISSING / CHECK INPUT",IF(AB389&lt;=30,"3 - DUE ≤ 30 DAYS",IF(AB389&lt;=90,"4 - DUE ≤ 90 DAYS","5 - DUE ≤ 180 DAYS")))))</f>
        <v>5 - DUE ≤ 180 DAYS</v>
      </c>
    </row>
    <row r="390" customFormat="false" ht="24.95" hidden="false" customHeight="true" outlineLevel="0" collapsed="false">
      <c r="A390" s="14"/>
      <c r="B390" s="87"/>
      <c r="C390" s="88"/>
      <c r="D390" s="89"/>
      <c r="E390" s="90"/>
      <c r="F390" s="88"/>
      <c r="G390" s="91"/>
      <c r="H390" s="92"/>
      <c r="I390" s="88"/>
      <c r="J390" s="88"/>
      <c r="X390" s="78" t="n">
        <f aca="false">'Portfolio Register'!A101</f>
        <v>0</v>
      </c>
      <c r="Y390" s="78" t="n">
        <f aca="false">'Portfolio Register'!B101</f>
        <v>0</v>
      </c>
      <c r="Z390" s="78" t="str">
        <f aca="false">"AFSS"</f>
        <v>AFSS</v>
      </c>
      <c r="AA390" s="85" t="str">
        <f aca="false">IF('Portfolio Register'!J101="","",'Portfolio Register'!J101)</f>
        <v/>
      </c>
      <c r="AB390" s="78" t="str">
        <f aca="false">IF('Portfolio Register'!K101="","",'Portfolio Register'!K101)</f>
        <v/>
      </c>
      <c r="AC390" s="78" t="str">
        <f aca="false">'Portfolio Register'!L101</f>
        <v/>
      </c>
      <c r="AD390" s="78" t="str">
        <f aca="false">IF('Portfolio Register'!V90="","",'Portfolio Register'!V90)</f>
        <v/>
      </c>
      <c r="AE390" s="85" t="str">
        <f aca="false">IF('Portfolio Register'!W90="","",'Portfolio Register'!W90)</f>
        <v/>
      </c>
      <c r="AF390" s="78" t="str">
        <f aca="false">IF('Portfolio Register'!X90="","",'Portfolio Register'!X90)</f>
        <v/>
      </c>
      <c r="AG390" s="78" t="str">
        <f aca="false">IF(X390="","",IF(OR(AC390="EXPIRED",AC390="OVERDUE"),"1 - OVERDUE",IF(OR(AC390="MISSING DATE",AC390="CHECK INPUT"),"2 - MISSING / CHECK INPUT",IF(AB390&lt;=30,"3 - DUE ≤ 30 DAYS",IF(AB390&lt;=90,"4 - DUE ≤ 90 DAYS","5 - DUE ≤ 180 DAYS")))))</f>
        <v>5 - DUE ≤ 180 DAYS</v>
      </c>
    </row>
    <row r="391" customFormat="false" ht="24.95" hidden="false" customHeight="true" outlineLevel="0" collapsed="false">
      <c r="A391" s="14"/>
      <c r="B391" s="87"/>
      <c r="C391" s="88"/>
      <c r="D391" s="89"/>
      <c r="E391" s="90"/>
      <c r="F391" s="88"/>
      <c r="G391" s="91"/>
      <c r="H391" s="92"/>
      <c r="I391" s="88"/>
      <c r="J391" s="88"/>
      <c r="X391" s="78" t="n">
        <f aca="false">'Portfolio Register'!A101</f>
        <v>0</v>
      </c>
      <c r="Y391" s="78" t="n">
        <f aca="false">'Portfolio Register'!B101</f>
        <v>0</v>
      </c>
      <c r="Z391" s="78" t="str">
        <f aca="false">"Insurance"</f>
        <v>Insurance</v>
      </c>
      <c r="AA391" s="85" t="str">
        <f aca="false">IF('Portfolio Register'!N101="","",'Portfolio Register'!N101)</f>
        <v/>
      </c>
      <c r="AB391" s="78" t="str">
        <f aca="false">IF('Portfolio Register'!O101="","",'Portfolio Register'!O101)</f>
        <v/>
      </c>
      <c r="AC391" s="78" t="str">
        <f aca="false">'Portfolio Register'!P101</f>
        <v/>
      </c>
      <c r="AD391" s="78" t="str">
        <f aca="false">IF('Portfolio Register'!V91="","",'Portfolio Register'!V91)</f>
        <v/>
      </c>
      <c r="AE391" s="85" t="str">
        <f aca="false">IF('Portfolio Register'!W91="","",'Portfolio Register'!W91)</f>
        <v/>
      </c>
      <c r="AF391" s="78" t="str">
        <f aca="false">IF('Portfolio Register'!X91="","",'Portfolio Register'!X91)</f>
        <v/>
      </c>
      <c r="AG391" s="78" t="str">
        <f aca="false">IF(X391="","",IF(OR(AC391="EXPIRED",AC391="OVERDUE"),"1 - OVERDUE",IF(OR(AC391="MISSING DATE",AC391="CHECK INPUT"),"2 - MISSING / CHECK INPUT",IF(AB391&lt;=30,"3 - DUE ≤ 30 DAYS",IF(AB391&lt;=90,"4 - DUE ≤ 90 DAYS","5 - DUE ≤ 180 DAYS")))))</f>
        <v>5 - DUE ≤ 180 DAYS</v>
      </c>
    </row>
    <row r="392" customFormat="false" ht="24.95" hidden="false" customHeight="true" outlineLevel="0" collapsed="false">
      <c r="A392" s="14"/>
      <c r="B392" s="87"/>
      <c r="C392" s="88"/>
      <c r="D392" s="89"/>
      <c r="E392" s="90"/>
      <c r="F392" s="88"/>
      <c r="G392" s="91"/>
      <c r="H392" s="92"/>
      <c r="I392" s="88"/>
      <c r="J392" s="88"/>
      <c r="X392" s="78" t="n">
        <f aca="false">'Portfolio Register'!A101</f>
        <v>0</v>
      </c>
      <c r="Y392" s="78" t="n">
        <f aca="false">'Portfolio Register'!B101</f>
        <v>0</v>
      </c>
      <c r="Z392" s="78" t="str">
        <f aca="false">"Lift"</f>
        <v>Lift</v>
      </c>
      <c r="AA392" s="85" t="str">
        <f aca="false">IF('Portfolio Register'!R101="","",'Portfolio Register'!R101)</f>
        <v/>
      </c>
      <c r="AB392" s="78" t="str">
        <f aca="false">IF('Portfolio Register'!S101="","",'Portfolio Register'!S101)</f>
        <v/>
      </c>
      <c r="AC392" s="78" t="str">
        <f aca="false">'Portfolio Register'!T101</f>
        <v/>
      </c>
      <c r="AD392" s="78" t="str">
        <f aca="false">IF('Portfolio Register'!V92="","",'Portfolio Register'!V92)</f>
        <v/>
      </c>
      <c r="AE392" s="85" t="str">
        <f aca="false">IF('Portfolio Register'!W92="","",'Portfolio Register'!W92)</f>
        <v/>
      </c>
      <c r="AF392" s="78" t="str">
        <f aca="false">IF('Portfolio Register'!X92="","",'Portfolio Register'!X92)</f>
        <v/>
      </c>
      <c r="AG392" s="78" t="str">
        <f aca="false">IF(X392="","",IF(OR(AC392="EXPIRED",AC392="OVERDUE"),"1 - OVERDUE",IF(OR(AC392="MISSING DATE",AC392="CHECK INPUT"),"2 - MISSING / CHECK INPUT",IF(AB392&lt;=30,"3 - DUE ≤ 30 DAYS",IF(AB392&lt;=90,"4 - DUE ≤ 90 DAYS","5 - DUE ≤ 180 DAYS")))))</f>
        <v>5 - DUE ≤ 180 DAYS</v>
      </c>
    </row>
    <row r="393" customFormat="false" ht="24.95" hidden="false" customHeight="true" outlineLevel="0" collapsed="false">
      <c r="A393" s="14"/>
      <c r="B393" s="87"/>
      <c r="C393" s="88"/>
      <c r="D393" s="89"/>
      <c r="E393" s="90"/>
      <c r="F393" s="88"/>
      <c r="G393" s="91"/>
      <c r="H393" s="92"/>
      <c r="I393" s="88"/>
      <c r="J393" s="88"/>
      <c r="X393" s="78" t="n">
        <f aca="false">'Portfolio Register'!A102</f>
        <v>0</v>
      </c>
      <c r="Y393" s="78" t="n">
        <f aca="false">'Portfolio Register'!B102</f>
        <v>0</v>
      </c>
      <c r="Z393" s="78" t="str">
        <f aca="false">"SMAA"</f>
        <v>SMAA</v>
      </c>
      <c r="AA393" s="85" t="str">
        <f aca="false">IF('Portfolio Register'!F102="","",'Portfolio Register'!F102)</f>
        <v/>
      </c>
      <c r="AB393" s="78" t="str">
        <f aca="false">IF('Portfolio Register'!G102="","",'Portfolio Register'!G102)</f>
        <v/>
      </c>
      <c r="AC393" s="78" t="str">
        <f aca="false">'Portfolio Register'!H102</f>
        <v/>
      </c>
      <c r="AD393" s="78" t="str">
        <f aca="false">IF('Portfolio Register'!V93="","",'Portfolio Register'!V93)</f>
        <v/>
      </c>
      <c r="AE393" s="85" t="str">
        <f aca="false">IF('Portfolio Register'!W93="","",'Portfolio Register'!W93)</f>
        <v/>
      </c>
      <c r="AF393" s="78" t="str">
        <f aca="false">IF('Portfolio Register'!X93="","",'Portfolio Register'!X93)</f>
        <v/>
      </c>
      <c r="AG393" s="78" t="str">
        <f aca="false">IF(X393="","",IF(OR(AC393="EXPIRED",AC393="OVERDUE"),"1 - OVERDUE",IF(OR(AC393="MISSING DATE",AC393="CHECK INPUT"),"2 - MISSING / CHECK INPUT",IF(AB393&lt;=30,"3 - DUE ≤ 30 DAYS",IF(AB393&lt;=90,"4 - DUE ≤ 90 DAYS","5 - DUE ≤ 180 DAYS")))))</f>
        <v>5 - DUE ≤ 180 DAYS</v>
      </c>
    </row>
    <row r="394" customFormat="false" ht="24.95" hidden="false" customHeight="true" outlineLevel="0" collapsed="false">
      <c r="A394" s="14"/>
      <c r="B394" s="87"/>
      <c r="C394" s="88"/>
      <c r="D394" s="89"/>
      <c r="E394" s="90"/>
      <c r="F394" s="88"/>
      <c r="G394" s="91"/>
      <c r="H394" s="92"/>
      <c r="I394" s="88"/>
      <c r="J394" s="88"/>
      <c r="X394" s="78" t="n">
        <f aca="false">'Portfolio Register'!A102</f>
        <v>0</v>
      </c>
      <c r="Y394" s="78" t="n">
        <f aca="false">'Portfolio Register'!B102</f>
        <v>0</v>
      </c>
      <c r="Z394" s="78" t="str">
        <f aca="false">"AFSS"</f>
        <v>AFSS</v>
      </c>
      <c r="AA394" s="85" t="str">
        <f aca="false">IF('Portfolio Register'!J102="","",'Portfolio Register'!J102)</f>
        <v/>
      </c>
      <c r="AB394" s="78" t="str">
        <f aca="false">IF('Portfolio Register'!K102="","",'Portfolio Register'!K102)</f>
        <v/>
      </c>
      <c r="AC394" s="78" t="str">
        <f aca="false">'Portfolio Register'!L102</f>
        <v/>
      </c>
      <c r="AD394" s="78" t="str">
        <f aca="false">IF('Portfolio Register'!V94="","",'Portfolio Register'!V94)</f>
        <v/>
      </c>
      <c r="AE394" s="85" t="str">
        <f aca="false">IF('Portfolio Register'!W94="","",'Portfolio Register'!W94)</f>
        <v/>
      </c>
      <c r="AF394" s="78" t="str">
        <f aca="false">IF('Portfolio Register'!X94="","",'Portfolio Register'!X94)</f>
        <v/>
      </c>
      <c r="AG394" s="78" t="str">
        <f aca="false">IF(X394="","",IF(OR(AC394="EXPIRED",AC394="OVERDUE"),"1 - OVERDUE",IF(OR(AC394="MISSING DATE",AC394="CHECK INPUT"),"2 - MISSING / CHECK INPUT",IF(AB394&lt;=30,"3 - DUE ≤ 30 DAYS",IF(AB394&lt;=90,"4 - DUE ≤ 90 DAYS","5 - DUE ≤ 180 DAYS")))))</f>
        <v>5 - DUE ≤ 180 DAYS</v>
      </c>
    </row>
    <row r="395" customFormat="false" ht="24.95" hidden="false" customHeight="true" outlineLevel="0" collapsed="false">
      <c r="A395" s="14"/>
      <c r="B395" s="87"/>
      <c r="C395" s="88"/>
      <c r="D395" s="89"/>
      <c r="E395" s="90"/>
      <c r="F395" s="88"/>
      <c r="G395" s="91"/>
      <c r="H395" s="92"/>
      <c r="I395" s="88"/>
      <c r="J395" s="88"/>
      <c r="X395" s="78" t="n">
        <f aca="false">'Portfolio Register'!A102</f>
        <v>0</v>
      </c>
      <c r="Y395" s="78" t="n">
        <f aca="false">'Portfolio Register'!B102</f>
        <v>0</v>
      </c>
      <c r="Z395" s="78" t="str">
        <f aca="false">"Insurance"</f>
        <v>Insurance</v>
      </c>
      <c r="AA395" s="85" t="str">
        <f aca="false">IF('Portfolio Register'!N102="","",'Portfolio Register'!N102)</f>
        <v/>
      </c>
      <c r="AB395" s="78" t="str">
        <f aca="false">IF('Portfolio Register'!O102="","",'Portfolio Register'!O102)</f>
        <v/>
      </c>
      <c r="AC395" s="78" t="str">
        <f aca="false">'Portfolio Register'!P102</f>
        <v/>
      </c>
      <c r="AD395" s="78" t="str">
        <f aca="false">IF('Portfolio Register'!V95="","",'Portfolio Register'!V95)</f>
        <v/>
      </c>
      <c r="AE395" s="85" t="str">
        <f aca="false">IF('Portfolio Register'!W95="","",'Portfolio Register'!W95)</f>
        <v/>
      </c>
      <c r="AF395" s="78" t="str">
        <f aca="false">IF('Portfolio Register'!X95="","",'Portfolio Register'!X95)</f>
        <v/>
      </c>
      <c r="AG395" s="78" t="str">
        <f aca="false">IF(X395="","",IF(OR(AC395="EXPIRED",AC395="OVERDUE"),"1 - OVERDUE",IF(OR(AC395="MISSING DATE",AC395="CHECK INPUT"),"2 - MISSING / CHECK INPUT",IF(AB395&lt;=30,"3 - DUE ≤ 30 DAYS",IF(AB395&lt;=90,"4 - DUE ≤ 90 DAYS","5 - DUE ≤ 180 DAYS")))))</f>
        <v>5 - DUE ≤ 180 DAYS</v>
      </c>
    </row>
    <row r="396" customFormat="false" ht="24.95" hidden="false" customHeight="true" outlineLevel="0" collapsed="false">
      <c r="A396" s="14"/>
      <c r="B396" s="87"/>
      <c r="C396" s="88"/>
      <c r="D396" s="89"/>
      <c r="E396" s="90"/>
      <c r="F396" s="88"/>
      <c r="G396" s="91"/>
      <c r="H396" s="92"/>
      <c r="I396" s="88"/>
      <c r="J396" s="88"/>
      <c r="X396" s="78" t="n">
        <f aca="false">'Portfolio Register'!A102</f>
        <v>0</v>
      </c>
      <c r="Y396" s="78" t="n">
        <f aca="false">'Portfolio Register'!B102</f>
        <v>0</v>
      </c>
      <c r="Z396" s="78" t="str">
        <f aca="false">"Lift"</f>
        <v>Lift</v>
      </c>
      <c r="AA396" s="85" t="str">
        <f aca="false">IF('Portfolio Register'!R102="","",'Portfolio Register'!R102)</f>
        <v/>
      </c>
      <c r="AB396" s="78" t="str">
        <f aca="false">IF('Portfolio Register'!S102="","",'Portfolio Register'!S102)</f>
        <v/>
      </c>
      <c r="AC396" s="78" t="str">
        <f aca="false">'Portfolio Register'!T102</f>
        <v/>
      </c>
      <c r="AD396" s="78" t="str">
        <f aca="false">IF('Portfolio Register'!V96="","",'Portfolio Register'!V96)</f>
        <v/>
      </c>
      <c r="AE396" s="85" t="str">
        <f aca="false">IF('Portfolio Register'!W96="","",'Portfolio Register'!W96)</f>
        <v/>
      </c>
      <c r="AF396" s="78" t="str">
        <f aca="false">IF('Portfolio Register'!X96="","",'Portfolio Register'!X96)</f>
        <v/>
      </c>
      <c r="AG396" s="78" t="str">
        <f aca="false">IF(X396="","",IF(OR(AC396="EXPIRED",AC396="OVERDUE"),"1 - OVERDUE",IF(OR(AC396="MISSING DATE",AC396="CHECK INPUT"),"2 - MISSING / CHECK INPUT",IF(AB396&lt;=30,"3 - DUE ≤ 30 DAYS",IF(AB396&lt;=90,"4 - DUE ≤ 90 DAYS","5 - DUE ≤ 180 DAYS")))))</f>
        <v>5 - DUE ≤ 180 DAYS</v>
      </c>
    </row>
    <row r="397" customFormat="false" ht="24.95" hidden="false" customHeight="true" outlineLevel="0" collapsed="false">
      <c r="A397" s="14"/>
      <c r="B397" s="87"/>
      <c r="C397" s="88"/>
      <c r="D397" s="89"/>
      <c r="E397" s="90"/>
      <c r="F397" s="88"/>
      <c r="G397" s="91"/>
      <c r="H397" s="92"/>
      <c r="I397" s="88"/>
      <c r="J397" s="88"/>
      <c r="X397" s="78" t="n">
        <f aca="false">'Portfolio Register'!A103</f>
        <v>0</v>
      </c>
      <c r="Y397" s="78" t="n">
        <f aca="false">'Portfolio Register'!B103</f>
        <v>0</v>
      </c>
      <c r="Z397" s="78" t="str">
        <f aca="false">"SMAA"</f>
        <v>SMAA</v>
      </c>
      <c r="AA397" s="85" t="str">
        <f aca="false">IF('Portfolio Register'!F103="","",'Portfolio Register'!F103)</f>
        <v/>
      </c>
      <c r="AB397" s="78" t="str">
        <f aca="false">IF('Portfolio Register'!G103="","",'Portfolio Register'!G103)</f>
        <v/>
      </c>
      <c r="AC397" s="78" t="str">
        <f aca="false">'Portfolio Register'!H103</f>
        <v/>
      </c>
      <c r="AD397" s="78" t="str">
        <f aca="false">IF('Portfolio Register'!V97="","",'Portfolio Register'!V97)</f>
        <v/>
      </c>
      <c r="AE397" s="85" t="str">
        <f aca="false">IF('Portfolio Register'!W97="","",'Portfolio Register'!W97)</f>
        <v/>
      </c>
      <c r="AF397" s="78" t="str">
        <f aca="false">IF('Portfolio Register'!X97="","",'Portfolio Register'!X97)</f>
        <v/>
      </c>
      <c r="AG397" s="78" t="str">
        <f aca="false">IF(X397="","",IF(OR(AC397="EXPIRED",AC397="OVERDUE"),"1 - OVERDUE",IF(OR(AC397="MISSING DATE",AC397="CHECK INPUT"),"2 - MISSING / CHECK INPUT",IF(AB397&lt;=30,"3 - DUE ≤ 30 DAYS",IF(AB397&lt;=90,"4 - DUE ≤ 90 DAYS","5 - DUE ≤ 180 DAYS")))))</f>
        <v>5 - DUE ≤ 180 DAYS</v>
      </c>
    </row>
    <row r="398" customFormat="false" ht="24.95" hidden="false" customHeight="true" outlineLevel="0" collapsed="false">
      <c r="A398" s="14"/>
      <c r="B398" s="87"/>
      <c r="C398" s="88"/>
      <c r="D398" s="89"/>
      <c r="E398" s="90"/>
      <c r="F398" s="88"/>
      <c r="G398" s="91"/>
      <c r="H398" s="92"/>
      <c r="I398" s="88"/>
      <c r="J398" s="88"/>
      <c r="X398" s="78" t="n">
        <f aca="false">'Portfolio Register'!A103</f>
        <v>0</v>
      </c>
      <c r="Y398" s="78" t="n">
        <f aca="false">'Portfolio Register'!B103</f>
        <v>0</v>
      </c>
      <c r="Z398" s="78" t="str">
        <f aca="false">"AFSS"</f>
        <v>AFSS</v>
      </c>
      <c r="AA398" s="85" t="str">
        <f aca="false">IF('Portfolio Register'!J103="","",'Portfolio Register'!J103)</f>
        <v/>
      </c>
      <c r="AB398" s="78" t="str">
        <f aca="false">IF('Portfolio Register'!K103="","",'Portfolio Register'!K103)</f>
        <v/>
      </c>
      <c r="AC398" s="78" t="str">
        <f aca="false">'Portfolio Register'!L103</f>
        <v/>
      </c>
      <c r="AD398" s="78" t="str">
        <f aca="false">IF('Portfolio Register'!V98="","",'Portfolio Register'!V98)</f>
        <v/>
      </c>
      <c r="AE398" s="85" t="str">
        <f aca="false">IF('Portfolio Register'!W98="","",'Portfolio Register'!W98)</f>
        <v/>
      </c>
      <c r="AF398" s="78" t="str">
        <f aca="false">IF('Portfolio Register'!X98="","",'Portfolio Register'!X98)</f>
        <v/>
      </c>
      <c r="AG398" s="78" t="str">
        <f aca="false">IF(X398="","",IF(OR(AC398="EXPIRED",AC398="OVERDUE"),"1 - OVERDUE",IF(OR(AC398="MISSING DATE",AC398="CHECK INPUT"),"2 - MISSING / CHECK INPUT",IF(AB398&lt;=30,"3 - DUE ≤ 30 DAYS",IF(AB398&lt;=90,"4 - DUE ≤ 90 DAYS","5 - DUE ≤ 180 DAYS")))))</f>
        <v>5 - DUE ≤ 180 DAYS</v>
      </c>
    </row>
    <row r="399" customFormat="false" ht="24.95" hidden="false" customHeight="true" outlineLevel="0" collapsed="false">
      <c r="A399" s="14"/>
      <c r="B399" s="87"/>
      <c r="C399" s="88"/>
      <c r="D399" s="89"/>
      <c r="E399" s="90"/>
      <c r="F399" s="88"/>
      <c r="G399" s="91"/>
      <c r="H399" s="92"/>
      <c r="I399" s="88"/>
      <c r="J399" s="88"/>
      <c r="X399" s="78" t="n">
        <f aca="false">'Portfolio Register'!A103</f>
        <v>0</v>
      </c>
      <c r="Y399" s="78" t="n">
        <f aca="false">'Portfolio Register'!B103</f>
        <v>0</v>
      </c>
      <c r="Z399" s="78" t="str">
        <f aca="false">"Insurance"</f>
        <v>Insurance</v>
      </c>
      <c r="AA399" s="85" t="str">
        <f aca="false">IF('Portfolio Register'!N103="","",'Portfolio Register'!N103)</f>
        <v/>
      </c>
      <c r="AB399" s="78" t="str">
        <f aca="false">IF('Portfolio Register'!O103="","",'Portfolio Register'!O103)</f>
        <v/>
      </c>
      <c r="AC399" s="78" t="str">
        <f aca="false">'Portfolio Register'!P103</f>
        <v/>
      </c>
      <c r="AD399" s="78" t="str">
        <f aca="false">IF('Portfolio Register'!V99="","",'Portfolio Register'!V99)</f>
        <v/>
      </c>
      <c r="AE399" s="85" t="str">
        <f aca="false">IF('Portfolio Register'!W99="","",'Portfolio Register'!W99)</f>
        <v/>
      </c>
      <c r="AF399" s="78" t="str">
        <f aca="false">IF('Portfolio Register'!X99="","",'Portfolio Register'!X99)</f>
        <v/>
      </c>
      <c r="AG399" s="78" t="str">
        <f aca="false">IF(X399="","",IF(OR(AC399="EXPIRED",AC399="OVERDUE"),"1 - OVERDUE",IF(OR(AC399="MISSING DATE",AC399="CHECK INPUT"),"2 - MISSING / CHECK INPUT",IF(AB399&lt;=30,"3 - DUE ≤ 30 DAYS",IF(AB399&lt;=90,"4 - DUE ≤ 90 DAYS","5 - DUE ≤ 180 DAYS")))))</f>
        <v>5 - DUE ≤ 180 DAYS</v>
      </c>
    </row>
    <row r="400" customFormat="false" ht="24.95" hidden="false" customHeight="true" outlineLevel="0" collapsed="false">
      <c r="A400" s="14"/>
      <c r="B400" s="87"/>
      <c r="C400" s="88"/>
      <c r="D400" s="89"/>
      <c r="E400" s="90"/>
      <c r="F400" s="88"/>
      <c r="G400" s="91"/>
      <c r="H400" s="92"/>
      <c r="I400" s="88"/>
      <c r="J400" s="88"/>
      <c r="X400" s="78" t="n">
        <f aca="false">'Portfolio Register'!A103</f>
        <v>0</v>
      </c>
      <c r="Y400" s="78" t="n">
        <f aca="false">'Portfolio Register'!B103</f>
        <v>0</v>
      </c>
      <c r="Z400" s="78" t="str">
        <f aca="false">"Lift"</f>
        <v>Lift</v>
      </c>
      <c r="AA400" s="85" t="str">
        <f aca="false">IF('Portfolio Register'!R103="","",'Portfolio Register'!R103)</f>
        <v/>
      </c>
      <c r="AB400" s="78" t="str">
        <f aca="false">IF('Portfolio Register'!S103="","",'Portfolio Register'!S103)</f>
        <v/>
      </c>
      <c r="AC400" s="78" t="str">
        <f aca="false">'Portfolio Register'!T103</f>
        <v/>
      </c>
      <c r="AD400" s="78" t="str">
        <f aca="false">IF('Portfolio Register'!V100="","",'Portfolio Register'!V100)</f>
        <v/>
      </c>
      <c r="AE400" s="85" t="str">
        <f aca="false">IF('Portfolio Register'!W100="","",'Portfolio Register'!W100)</f>
        <v/>
      </c>
      <c r="AF400" s="78" t="str">
        <f aca="false">IF('Portfolio Register'!X100="","",'Portfolio Register'!X100)</f>
        <v/>
      </c>
      <c r="AG400" s="78" t="str">
        <f aca="false">IF(X400="","",IF(OR(AC400="EXPIRED",AC400="OVERDUE"),"1 - OVERDUE",IF(OR(AC400="MISSING DATE",AC400="CHECK INPUT"),"2 - MISSING / CHECK INPUT",IF(AB400&lt;=30,"3 - DUE ≤ 30 DAYS",IF(AB400&lt;=90,"4 - DUE ≤ 90 DAYS","5 - DUE ≤ 180 DAYS")))))</f>
        <v>5 - DUE ≤ 180 DAYS</v>
      </c>
    </row>
    <row r="401" customFormat="false" ht="24.95" hidden="false" customHeight="true" outlineLevel="0" collapsed="false">
      <c r="A401" s="14"/>
      <c r="B401" s="87"/>
      <c r="C401" s="88"/>
      <c r="D401" s="89"/>
      <c r="E401" s="90"/>
      <c r="F401" s="88"/>
      <c r="G401" s="91"/>
      <c r="H401" s="92"/>
      <c r="I401" s="88"/>
      <c r="J401" s="88"/>
      <c r="X401" s="78" t="n">
        <f aca="false">'Portfolio Register'!A104</f>
        <v>0</v>
      </c>
      <c r="Y401" s="78" t="n">
        <f aca="false">'Portfolio Register'!B104</f>
        <v>0</v>
      </c>
      <c r="Z401" s="78" t="str">
        <f aca="false">"SMAA"</f>
        <v>SMAA</v>
      </c>
      <c r="AA401" s="85" t="str">
        <f aca="false">IF('Portfolio Register'!F104="","",'Portfolio Register'!F104)</f>
        <v/>
      </c>
      <c r="AB401" s="78" t="str">
        <f aca="false">IF('Portfolio Register'!G104="","",'Portfolio Register'!G104)</f>
        <v/>
      </c>
      <c r="AC401" s="78" t="str">
        <f aca="false">'Portfolio Register'!H104</f>
        <v/>
      </c>
      <c r="AD401" s="78" t="str">
        <f aca="false">IF('Portfolio Register'!V101="","",'Portfolio Register'!V101)</f>
        <v/>
      </c>
      <c r="AE401" s="85" t="str">
        <f aca="false">IF('Portfolio Register'!W101="","",'Portfolio Register'!W101)</f>
        <v/>
      </c>
      <c r="AF401" s="78" t="str">
        <f aca="false">IF('Portfolio Register'!X101="","",'Portfolio Register'!X101)</f>
        <v/>
      </c>
      <c r="AG401" s="78" t="str">
        <f aca="false">IF(X401="","",IF(OR(AC401="EXPIRED",AC401="OVERDUE"),"1 - OVERDUE",IF(OR(AC401="MISSING DATE",AC401="CHECK INPUT"),"2 - MISSING / CHECK INPUT",IF(AB401&lt;=30,"3 - DUE ≤ 30 DAYS",IF(AB401&lt;=90,"4 - DUE ≤ 90 DAYS","5 - DUE ≤ 180 DAYS")))))</f>
        <v>5 - DUE ≤ 180 DAYS</v>
      </c>
    </row>
    <row r="402" customFormat="false" ht="24.95" hidden="false" customHeight="true" outlineLevel="0" collapsed="false">
      <c r="A402" s="14"/>
      <c r="B402" s="87"/>
      <c r="C402" s="88"/>
      <c r="D402" s="89"/>
      <c r="E402" s="90"/>
      <c r="F402" s="88"/>
      <c r="G402" s="91"/>
      <c r="H402" s="92"/>
      <c r="I402" s="88"/>
      <c r="J402" s="88"/>
      <c r="X402" s="78" t="n">
        <f aca="false">'Portfolio Register'!A104</f>
        <v>0</v>
      </c>
      <c r="Y402" s="78" t="n">
        <f aca="false">'Portfolio Register'!B104</f>
        <v>0</v>
      </c>
      <c r="Z402" s="78" t="str">
        <f aca="false">"AFSS"</f>
        <v>AFSS</v>
      </c>
      <c r="AA402" s="85" t="str">
        <f aca="false">IF('Portfolio Register'!J104="","",'Portfolio Register'!J104)</f>
        <v/>
      </c>
      <c r="AB402" s="78" t="str">
        <f aca="false">IF('Portfolio Register'!K104="","",'Portfolio Register'!K104)</f>
        <v/>
      </c>
      <c r="AC402" s="78" t="str">
        <f aca="false">'Portfolio Register'!L104</f>
        <v/>
      </c>
      <c r="AD402" s="78" t="str">
        <f aca="false">IF('Portfolio Register'!V102="","",'Portfolio Register'!V102)</f>
        <v/>
      </c>
      <c r="AE402" s="85" t="str">
        <f aca="false">IF('Portfolio Register'!W102="","",'Portfolio Register'!W102)</f>
        <v/>
      </c>
      <c r="AF402" s="78" t="str">
        <f aca="false">IF('Portfolio Register'!X102="","",'Portfolio Register'!X102)</f>
        <v/>
      </c>
      <c r="AG402" s="78" t="str">
        <f aca="false">IF(X402="","",IF(OR(AC402="EXPIRED",AC402="OVERDUE"),"1 - OVERDUE",IF(OR(AC402="MISSING DATE",AC402="CHECK INPUT"),"2 - MISSING / CHECK INPUT",IF(AB402&lt;=30,"3 - DUE ≤ 30 DAYS",IF(AB402&lt;=90,"4 - DUE ≤ 90 DAYS","5 - DUE ≤ 180 DAYS")))))</f>
        <v>5 - DUE ≤ 180 DAYS</v>
      </c>
    </row>
    <row r="403" customFormat="false" ht="24.95" hidden="false" customHeight="true" outlineLevel="0" collapsed="false">
      <c r="A403" s="14"/>
      <c r="B403" s="87"/>
      <c r="C403" s="88"/>
      <c r="D403" s="89"/>
      <c r="E403" s="90"/>
      <c r="F403" s="88"/>
      <c r="G403" s="91"/>
      <c r="H403" s="92"/>
      <c r="I403" s="88"/>
      <c r="J403" s="88"/>
      <c r="X403" s="78" t="n">
        <f aca="false">'Portfolio Register'!A104</f>
        <v>0</v>
      </c>
      <c r="Y403" s="78" t="n">
        <f aca="false">'Portfolio Register'!B104</f>
        <v>0</v>
      </c>
      <c r="Z403" s="78" t="str">
        <f aca="false">"Insurance"</f>
        <v>Insurance</v>
      </c>
      <c r="AA403" s="85" t="str">
        <f aca="false">IF('Portfolio Register'!N104="","",'Portfolio Register'!N104)</f>
        <v/>
      </c>
      <c r="AB403" s="78" t="str">
        <f aca="false">IF('Portfolio Register'!O104="","",'Portfolio Register'!O104)</f>
        <v/>
      </c>
      <c r="AC403" s="78" t="str">
        <f aca="false">'Portfolio Register'!P104</f>
        <v/>
      </c>
      <c r="AD403" s="78" t="str">
        <f aca="false">IF('Portfolio Register'!V103="","",'Portfolio Register'!V103)</f>
        <v/>
      </c>
      <c r="AE403" s="85" t="str">
        <f aca="false">IF('Portfolio Register'!W103="","",'Portfolio Register'!W103)</f>
        <v/>
      </c>
      <c r="AF403" s="78" t="str">
        <f aca="false">IF('Portfolio Register'!X103="","",'Portfolio Register'!X103)</f>
        <v/>
      </c>
      <c r="AG403" s="78" t="str">
        <f aca="false">IF(X403="","",IF(OR(AC403="EXPIRED",AC403="OVERDUE"),"1 - OVERDUE",IF(OR(AC403="MISSING DATE",AC403="CHECK INPUT"),"2 - MISSING / CHECK INPUT",IF(AB403&lt;=30,"3 - DUE ≤ 30 DAYS",IF(AB403&lt;=90,"4 - DUE ≤ 90 DAYS","5 - DUE ≤ 180 DAYS")))))</f>
        <v>5 - DUE ≤ 180 DAYS</v>
      </c>
    </row>
    <row r="404" customFormat="false" ht="24.95" hidden="false" customHeight="true" outlineLevel="0" collapsed="false">
      <c r="A404" s="19"/>
      <c r="B404" s="93"/>
      <c r="C404" s="94"/>
      <c r="D404" s="95"/>
      <c r="E404" s="96"/>
      <c r="F404" s="94"/>
      <c r="G404" s="97"/>
      <c r="H404" s="98"/>
      <c r="I404" s="94"/>
      <c r="J404" s="94"/>
      <c r="X404" s="78" t="n">
        <f aca="false">'Portfolio Register'!A104</f>
        <v>0</v>
      </c>
      <c r="Y404" s="78" t="n">
        <f aca="false">'Portfolio Register'!B104</f>
        <v>0</v>
      </c>
      <c r="Z404" s="78" t="str">
        <f aca="false">"Lift"</f>
        <v>Lift</v>
      </c>
      <c r="AA404" s="85" t="str">
        <f aca="false">IF('Portfolio Register'!R104="","",'Portfolio Register'!R104)</f>
        <v/>
      </c>
      <c r="AB404" s="78" t="str">
        <f aca="false">IF('Portfolio Register'!S104="","",'Portfolio Register'!S104)</f>
        <v/>
      </c>
      <c r="AC404" s="78" t="str">
        <f aca="false">'Portfolio Register'!T104</f>
        <v/>
      </c>
      <c r="AD404" s="78" t="str">
        <f aca="false">IF('Portfolio Register'!V104="","",'Portfolio Register'!V104)</f>
        <v/>
      </c>
      <c r="AE404" s="85" t="str">
        <f aca="false">IF('Portfolio Register'!W104="","",'Portfolio Register'!W104)</f>
        <v/>
      </c>
      <c r="AF404" s="78" t="str">
        <f aca="false">IF('Portfolio Register'!X104="","",'Portfolio Register'!X104)</f>
        <v/>
      </c>
      <c r="AG404" s="78" t="str">
        <f aca="false">IF(X404="","",IF(OR(AC404="EXPIRED",AC404="OVERDUE"),"1 - OVERDUE",IF(OR(AC404="MISSING DATE",AC404="CHECK INPUT"),"2 - MISSING / CHECK INPUT",IF(AB404&lt;=30,"3 - DUE ≤ 30 DAYS",IF(AB404&lt;=90,"4 - DUE ≤ 90 DAYS","5 - DUE ≤ 180 DAYS")))))</f>
        <v>5 - DUE ≤ 180 DAYS</v>
      </c>
    </row>
    <row r="405" customFormat="false" ht="14.25" hidden="false" customHeight="false" outlineLevel="0" collapsed="false">
      <c r="D405" s="99"/>
      <c r="H405" s="99"/>
      <c r="X405" s="1" t="n">
        <f aca="false">'Portfolio Register'!A5</f>
        <v>0</v>
      </c>
      <c r="Y405" s="1" t="n">
        <f aca="false">'Portfolio Register'!B5</f>
        <v>0</v>
      </c>
      <c r="Z405" s="1" t="str">
        <f aca="false">"OC / Other Defects"</f>
        <v>OC / Other Defects</v>
      </c>
      <c r="AA405" s="99" t="str">
        <f aca="false">IF('Portfolio Register'!AB5="","",'Portfolio Register'!AB5)</f>
        <v/>
      </c>
      <c r="AB405" s="1" t="str">
        <f aca="false">IF('Portfolio Register'!AG5="","",'Portfolio Register'!AG5)</f>
        <v/>
      </c>
      <c r="AC405" s="1" t="str">
        <f aca="false">'Portfolio Register'!AH5</f>
        <v/>
      </c>
      <c r="AD405" s="1" t="str">
        <f aca="false">'Portfolio Register'!AD5</f>
        <v/>
      </c>
      <c r="AE405" s="99" t="str">
        <f aca="false">IF('Portfolio Register'!AE5="","",'Portfolio Register'!AE5)</f>
        <v/>
      </c>
      <c r="AF405" s="1" t="n">
        <f aca="false">'Portfolio Register'!AF5</f>
        <v>0</v>
      </c>
      <c r="AG405" s="1" t="str">
        <f aca="false">IF(OR(X405="",AC405="",AC405=0),"",IF(OR(AC405="EXPIRED",AC405="OVERDUE"),"1 - OVERDUE",IF(OR(AC405="MISSING DATE",AC405="CHECK INPUT"),"2 - MISSING / CHECK INPUT",IF(AB405&lt;=30,"3 - DUE ≤ 30 DAYS",IF(AB405&lt;=90,"4 - DUE ≤ 90 DAYS",IF(AB405&lt;=180,"5 - DUE ≤ 180 DAYS","6 - DUE ≤ 12 MONTHS"))))))</f>
        <v/>
      </c>
    </row>
    <row r="406" customFormat="false" ht="14.25" hidden="false" customHeight="false" outlineLevel="0" collapsed="false">
      <c r="D406" s="99"/>
      <c r="H406" s="99"/>
      <c r="X406" s="1" t="n">
        <f aca="false">'Portfolio Register'!A5</f>
        <v>0</v>
      </c>
      <c r="Y406" s="1" t="n">
        <f aca="false">'Portfolio Register'!B5</f>
        <v>0</v>
      </c>
      <c r="Z406" s="1" t="str">
        <f aca="false">"Major Defects"</f>
        <v>Major Defects</v>
      </c>
      <c r="AA406" s="99" t="str">
        <f aca="false">IF('Portfolio Register'!AC5="","",'Portfolio Register'!AC5)</f>
        <v/>
      </c>
      <c r="AB406" s="1" t="str">
        <f aca="false">IF('Portfolio Register'!AI5="","",'Portfolio Register'!AI5)</f>
        <v/>
      </c>
      <c r="AC406" s="1" t="str">
        <f aca="false">'Portfolio Register'!AJ5</f>
        <v/>
      </c>
      <c r="AD406" s="1" t="str">
        <f aca="false">'Portfolio Register'!AD5</f>
        <v/>
      </c>
      <c r="AE406" s="99" t="str">
        <f aca="false">IF('Portfolio Register'!AE5="","",'Portfolio Register'!AE5)</f>
        <v/>
      </c>
      <c r="AF406" s="1" t="n">
        <f aca="false">'Portfolio Register'!AF5</f>
        <v>0</v>
      </c>
      <c r="AG406" s="1" t="str">
        <f aca="false">IF(OR(X406="",AC406="",AC406=0),"",IF(OR(AC406="EXPIRED",AC406="OVERDUE"),"1 - OVERDUE",IF(OR(AC406="MISSING DATE",AC406="CHECK INPUT"),"2 - MISSING / CHECK INPUT",IF(AB406&lt;=30,"3 - DUE ≤ 30 DAYS",IF(AB406&lt;=90,"4 - DUE ≤ 90 DAYS",IF(AB406&lt;=180,"5 - DUE ≤ 180 DAYS","6 - DUE ≤ 12 MONTHS"))))))</f>
        <v/>
      </c>
    </row>
    <row r="407" customFormat="false" ht="14.25" hidden="false" customHeight="false" outlineLevel="0" collapsed="false">
      <c r="D407" s="99"/>
      <c r="H407" s="99"/>
      <c r="X407" s="1" t="n">
        <f aca="false">'Portfolio Register'!A6</f>
        <v>0</v>
      </c>
      <c r="Y407" s="1" t="n">
        <f aca="false">'Portfolio Register'!B6</f>
        <v>0</v>
      </c>
      <c r="Z407" s="1" t="str">
        <f aca="false">"OC / Other Defects"</f>
        <v>OC / Other Defects</v>
      </c>
      <c r="AA407" s="99" t="str">
        <f aca="false">IF('Portfolio Register'!AB6="","",'Portfolio Register'!AB6)</f>
        <v/>
      </c>
      <c r="AB407" s="1" t="str">
        <f aca="false">IF('Portfolio Register'!AG6="","",'Portfolio Register'!AG6)</f>
        <v/>
      </c>
      <c r="AC407" s="1" t="str">
        <f aca="false">'Portfolio Register'!AH6</f>
        <v/>
      </c>
      <c r="AD407" s="1" t="str">
        <f aca="false">'Portfolio Register'!AD6</f>
        <v/>
      </c>
      <c r="AE407" s="99" t="str">
        <f aca="false">IF('Portfolio Register'!AE6="","",'Portfolio Register'!AE6)</f>
        <v/>
      </c>
      <c r="AF407" s="1" t="n">
        <f aca="false">'Portfolio Register'!AF6</f>
        <v>0</v>
      </c>
      <c r="AG407" s="1" t="str">
        <f aca="false">IF(OR(X407="",AC407="",AC407=0),"",IF(OR(AC407="EXPIRED",AC407="OVERDUE"),"1 - OVERDUE",IF(OR(AC407="MISSING DATE",AC407="CHECK INPUT"),"2 - MISSING / CHECK INPUT",IF(AB407&lt;=30,"3 - DUE ≤ 30 DAYS",IF(AB407&lt;=90,"4 - DUE ≤ 90 DAYS",IF(AB407&lt;=180,"5 - DUE ≤ 180 DAYS","6 - DUE ≤ 12 MONTHS"))))))</f>
        <v/>
      </c>
    </row>
    <row r="408" customFormat="false" ht="14.25" hidden="false" customHeight="false" outlineLevel="0" collapsed="false">
      <c r="D408" s="99"/>
      <c r="H408" s="99"/>
      <c r="X408" s="1" t="n">
        <f aca="false">'Portfolio Register'!A6</f>
        <v>0</v>
      </c>
      <c r="Y408" s="1" t="n">
        <f aca="false">'Portfolio Register'!B6</f>
        <v>0</v>
      </c>
      <c r="Z408" s="1" t="str">
        <f aca="false">"Major Defects"</f>
        <v>Major Defects</v>
      </c>
      <c r="AA408" s="99" t="str">
        <f aca="false">IF('Portfolio Register'!AC6="","",'Portfolio Register'!AC6)</f>
        <v/>
      </c>
      <c r="AB408" s="1" t="str">
        <f aca="false">IF('Portfolio Register'!AI6="","",'Portfolio Register'!AI6)</f>
        <v/>
      </c>
      <c r="AC408" s="1" t="str">
        <f aca="false">'Portfolio Register'!AJ6</f>
        <v/>
      </c>
      <c r="AD408" s="1" t="str">
        <f aca="false">'Portfolio Register'!AD6</f>
        <v/>
      </c>
      <c r="AE408" s="99" t="str">
        <f aca="false">IF('Portfolio Register'!AE6="","",'Portfolio Register'!AE6)</f>
        <v/>
      </c>
      <c r="AF408" s="1" t="n">
        <f aca="false">'Portfolio Register'!AF6</f>
        <v>0</v>
      </c>
      <c r="AG408" s="1" t="str">
        <f aca="false">IF(OR(X408="",AC408="",AC408=0),"",IF(OR(AC408="EXPIRED",AC408="OVERDUE"),"1 - OVERDUE",IF(OR(AC408="MISSING DATE",AC408="CHECK INPUT"),"2 - MISSING / CHECK INPUT",IF(AB408&lt;=30,"3 - DUE ≤ 30 DAYS",IF(AB408&lt;=90,"4 - DUE ≤ 90 DAYS",IF(AB408&lt;=180,"5 - DUE ≤ 180 DAYS","6 - DUE ≤ 12 MONTHS"))))))</f>
        <v/>
      </c>
    </row>
    <row r="409" customFormat="false" ht="14.25" hidden="false" customHeight="false" outlineLevel="0" collapsed="false">
      <c r="D409" s="99"/>
      <c r="H409" s="99"/>
      <c r="X409" s="1" t="n">
        <f aca="false">'Portfolio Register'!A7</f>
        <v>0</v>
      </c>
      <c r="Y409" s="1" t="n">
        <f aca="false">'Portfolio Register'!B7</f>
        <v>0</v>
      </c>
      <c r="Z409" s="1" t="str">
        <f aca="false">"OC / Other Defects"</f>
        <v>OC / Other Defects</v>
      </c>
      <c r="AA409" s="99" t="str">
        <f aca="false">IF('Portfolio Register'!AB7="","",'Portfolio Register'!AB7)</f>
        <v/>
      </c>
      <c r="AB409" s="1" t="str">
        <f aca="false">IF('Portfolio Register'!AG7="","",'Portfolio Register'!AG7)</f>
        <v/>
      </c>
      <c r="AC409" s="1" t="str">
        <f aca="false">'Portfolio Register'!AH7</f>
        <v/>
      </c>
      <c r="AD409" s="1" t="str">
        <f aca="false">'Portfolio Register'!AD7</f>
        <v/>
      </c>
      <c r="AE409" s="99" t="str">
        <f aca="false">IF('Portfolio Register'!AE7="","",'Portfolio Register'!AE7)</f>
        <v/>
      </c>
      <c r="AF409" s="1" t="n">
        <f aca="false">'Portfolio Register'!AF7</f>
        <v>0</v>
      </c>
      <c r="AG409" s="1" t="str">
        <f aca="false">IF(OR(X409="",AC409="",AC409=0),"",IF(OR(AC409="EXPIRED",AC409="OVERDUE"),"1 - OVERDUE",IF(OR(AC409="MISSING DATE",AC409="CHECK INPUT"),"2 - MISSING / CHECK INPUT",IF(AB409&lt;=30,"3 - DUE ≤ 30 DAYS",IF(AB409&lt;=90,"4 - DUE ≤ 90 DAYS",IF(AB409&lt;=180,"5 - DUE ≤ 180 DAYS","6 - DUE ≤ 12 MONTHS"))))))</f>
        <v/>
      </c>
    </row>
    <row r="410" customFormat="false" ht="14.25" hidden="false" customHeight="false" outlineLevel="0" collapsed="false">
      <c r="D410" s="99"/>
      <c r="H410" s="99"/>
      <c r="X410" s="1" t="n">
        <f aca="false">'Portfolio Register'!A7</f>
        <v>0</v>
      </c>
      <c r="Y410" s="1" t="n">
        <f aca="false">'Portfolio Register'!B7</f>
        <v>0</v>
      </c>
      <c r="Z410" s="1" t="str">
        <f aca="false">"Major Defects"</f>
        <v>Major Defects</v>
      </c>
      <c r="AA410" s="99" t="str">
        <f aca="false">IF('Portfolio Register'!AC7="","",'Portfolio Register'!AC7)</f>
        <v/>
      </c>
      <c r="AB410" s="1" t="str">
        <f aca="false">IF('Portfolio Register'!AI7="","",'Portfolio Register'!AI7)</f>
        <v/>
      </c>
      <c r="AC410" s="1" t="str">
        <f aca="false">'Portfolio Register'!AJ7</f>
        <v/>
      </c>
      <c r="AD410" s="1" t="str">
        <f aca="false">'Portfolio Register'!AD7</f>
        <v/>
      </c>
      <c r="AE410" s="99" t="str">
        <f aca="false">IF('Portfolio Register'!AE7="","",'Portfolio Register'!AE7)</f>
        <v/>
      </c>
      <c r="AF410" s="1" t="n">
        <f aca="false">'Portfolio Register'!AF7</f>
        <v>0</v>
      </c>
      <c r="AG410" s="1" t="str">
        <f aca="false">IF(OR(X410="",AC410="",AC410=0),"",IF(OR(AC410="EXPIRED",AC410="OVERDUE"),"1 - OVERDUE",IF(OR(AC410="MISSING DATE",AC410="CHECK INPUT"),"2 - MISSING / CHECK INPUT",IF(AB410&lt;=30,"3 - DUE ≤ 30 DAYS",IF(AB410&lt;=90,"4 - DUE ≤ 90 DAYS",IF(AB410&lt;=180,"5 - DUE ≤ 180 DAYS","6 - DUE ≤ 12 MONTHS"))))))</f>
        <v/>
      </c>
    </row>
    <row r="411" customFormat="false" ht="14.25" hidden="false" customHeight="false" outlineLevel="0" collapsed="false">
      <c r="D411" s="99"/>
      <c r="H411" s="99"/>
      <c r="X411" s="1" t="n">
        <f aca="false">'Portfolio Register'!A8</f>
        <v>0</v>
      </c>
      <c r="Y411" s="1" t="n">
        <f aca="false">'Portfolio Register'!B8</f>
        <v>0</v>
      </c>
      <c r="Z411" s="1" t="str">
        <f aca="false">"OC / Other Defects"</f>
        <v>OC / Other Defects</v>
      </c>
      <c r="AA411" s="99" t="str">
        <f aca="false">IF('Portfolio Register'!AB8="","",'Portfolio Register'!AB8)</f>
        <v/>
      </c>
      <c r="AB411" s="1" t="str">
        <f aca="false">IF('Portfolio Register'!AG8="","",'Portfolio Register'!AG8)</f>
        <v/>
      </c>
      <c r="AC411" s="1" t="str">
        <f aca="false">'Portfolio Register'!AH8</f>
        <v/>
      </c>
      <c r="AD411" s="1" t="str">
        <f aca="false">'Portfolio Register'!AD8</f>
        <v/>
      </c>
      <c r="AE411" s="99" t="str">
        <f aca="false">IF('Portfolio Register'!AE8="","",'Portfolio Register'!AE8)</f>
        <v/>
      </c>
      <c r="AF411" s="1" t="n">
        <f aca="false">'Portfolio Register'!AF8</f>
        <v>0</v>
      </c>
      <c r="AG411" s="1" t="str">
        <f aca="false">IF(OR(X411="",AC411="",AC411=0),"",IF(OR(AC411="EXPIRED",AC411="OVERDUE"),"1 - OVERDUE",IF(OR(AC411="MISSING DATE",AC411="CHECK INPUT"),"2 - MISSING / CHECK INPUT",IF(AB411&lt;=30,"3 - DUE ≤ 30 DAYS",IF(AB411&lt;=90,"4 - DUE ≤ 90 DAYS",IF(AB411&lt;=180,"5 - DUE ≤ 180 DAYS","6 - DUE ≤ 12 MONTHS"))))))</f>
        <v/>
      </c>
    </row>
    <row r="412" customFormat="false" ht="14.25" hidden="false" customHeight="false" outlineLevel="0" collapsed="false">
      <c r="D412" s="99"/>
      <c r="H412" s="99"/>
      <c r="X412" s="1" t="n">
        <f aca="false">'Portfolio Register'!A8</f>
        <v>0</v>
      </c>
      <c r="Y412" s="1" t="n">
        <f aca="false">'Portfolio Register'!B8</f>
        <v>0</v>
      </c>
      <c r="Z412" s="1" t="str">
        <f aca="false">"Major Defects"</f>
        <v>Major Defects</v>
      </c>
      <c r="AA412" s="99" t="str">
        <f aca="false">IF('Portfolio Register'!AC8="","",'Portfolio Register'!AC8)</f>
        <v/>
      </c>
      <c r="AB412" s="1" t="str">
        <f aca="false">IF('Portfolio Register'!AI8="","",'Portfolio Register'!AI8)</f>
        <v/>
      </c>
      <c r="AC412" s="1" t="str">
        <f aca="false">'Portfolio Register'!AJ8</f>
        <v/>
      </c>
      <c r="AD412" s="1" t="str">
        <f aca="false">'Portfolio Register'!AD8</f>
        <v/>
      </c>
      <c r="AE412" s="99" t="str">
        <f aca="false">IF('Portfolio Register'!AE8="","",'Portfolio Register'!AE8)</f>
        <v/>
      </c>
      <c r="AF412" s="1" t="n">
        <f aca="false">'Portfolio Register'!AF8</f>
        <v>0</v>
      </c>
      <c r="AG412" s="1" t="str">
        <f aca="false">IF(OR(X412="",AC412="",AC412=0),"",IF(OR(AC412="EXPIRED",AC412="OVERDUE"),"1 - OVERDUE",IF(OR(AC412="MISSING DATE",AC412="CHECK INPUT"),"2 - MISSING / CHECK INPUT",IF(AB412&lt;=30,"3 - DUE ≤ 30 DAYS",IF(AB412&lt;=90,"4 - DUE ≤ 90 DAYS",IF(AB412&lt;=180,"5 - DUE ≤ 180 DAYS","6 - DUE ≤ 12 MONTHS"))))))</f>
        <v/>
      </c>
    </row>
    <row r="413" customFormat="false" ht="14.25" hidden="false" customHeight="false" outlineLevel="0" collapsed="false">
      <c r="D413" s="99"/>
      <c r="H413" s="99"/>
      <c r="X413" s="1" t="n">
        <f aca="false">'Portfolio Register'!A9</f>
        <v>0</v>
      </c>
      <c r="Y413" s="1" t="n">
        <f aca="false">'Portfolio Register'!B9</f>
        <v>0</v>
      </c>
      <c r="Z413" s="1" t="str">
        <f aca="false">"OC / Other Defects"</f>
        <v>OC / Other Defects</v>
      </c>
      <c r="AA413" s="99" t="str">
        <f aca="false">IF('Portfolio Register'!AB9="","",'Portfolio Register'!AB9)</f>
        <v/>
      </c>
      <c r="AB413" s="1" t="str">
        <f aca="false">IF('Portfolio Register'!AG9="","",'Portfolio Register'!AG9)</f>
        <v/>
      </c>
      <c r="AC413" s="1" t="str">
        <f aca="false">'Portfolio Register'!AH9</f>
        <v/>
      </c>
      <c r="AD413" s="1" t="str">
        <f aca="false">'Portfolio Register'!AD9</f>
        <v/>
      </c>
      <c r="AE413" s="99" t="str">
        <f aca="false">IF('Portfolio Register'!AE9="","",'Portfolio Register'!AE9)</f>
        <v/>
      </c>
      <c r="AF413" s="1" t="n">
        <f aca="false">'Portfolio Register'!AF9</f>
        <v>0</v>
      </c>
      <c r="AG413" s="1" t="str">
        <f aca="false">IF(OR(X413="",AC413="",AC413=0),"",IF(OR(AC413="EXPIRED",AC413="OVERDUE"),"1 - OVERDUE",IF(OR(AC413="MISSING DATE",AC413="CHECK INPUT"),"2 - MISSING / CHECK INPUT",IF(AB413&lt;=30,"3 - DUE ≤ 30 DAYS",IF(AB413&lt;=90,"4 - DUE ≤ 90 DAYS",IF(AB413&lt;=180,"5 - DUE ≤ 180 DAYS","6 - DUE ≤ 12 MONTHS"))))))</f>
        <v/>
      </c>
    </row>
    <row r="414" customFormat="false" ht="14.25" hidden="false" customHeight="false" outlineLevel="0" collapsed="false">
      <c r="D414" s="99"/>
      <c r="H414" s="99"/>
      <c r="X414" s="1" t="n">
        <f aca="false">'Portfolio Register'!A9</f>
        <v>0</v>
      </c>
      <c r="Y414" s="1" t="n">
        <f aca="false">'Portfolio Register'!B9</f>
        <v>0</v>
      </c>
      <c r="Z414" s="1" t="str">
        <f aca="false">"Major Defects"</f>
        <v>Major Defects</v>
      </c>
      <c r="AA414" s="99" t="str">
        <f aca="false">IF('Portfolio Register'!AC9="","",'Portfolio Register'!AC9)</f>
        <v/>
      </c>
      <c r="AB414" s="1" t="str">
        <f aca="false">IF('Portfolio Register'!AI9="","",'Portfolio Register'!AI9)</f>
        <v/>
      </c>
      <c r="AC414" s="1" t="str">
        <f aca="false">'Portfolio Register'!AJ9</f>
        <v/>
      </c>
      <c r="AD414" s="1" t="str">
        <f aca="false">'Portfolio Register'!AD9</f>
        <v/>
      </c>
      <c r="AE414" s="99" t="str">
        <f aca="false">IF('Portfolio Register'!AE9="","",'Portfolio Register'!AE9)</f>
        <v/>
      </c>
      <c r="AF414" s="1" t="n">
        <f aca="false">'Portfolio Register'!AF9</f>
        <v>0</v>
      </c>
      <c r="AG414" s="1" t="str">
        <f aca="false">IF(OR(X414="",AC414="",AC414=0),"",IF(OR(AC414="EXPIRED",AC414="OVERDUE"),"1 - OVERDUE",IF(OR(AC414="MISSING DATE",AC414="CHECK INPUT"),"2 - MISSING / CHECK INPUT",IF(AB414&lt;=30,"3 - DUE ≤ 30 DAYS",IF(AB414&lt;=90,"4 - DUE ≤ 90 DAYS",IF(AB414&lt;=180,"5 - DUE ≤ 180 DAYS","6 - DUE ≤ 12 MONTHS"))))))</f>
        <v/>
      </c>
    </row>
    <row r="415" customFormat="false" ht="14.25" hidden="false" customHeight="false" outlineLevel="0" collapsed="false">
      <c r="D415" s="99"/>
      <c r="H415" s="99"/>
      <c r="X415" s="1" t="n">
        <f aca="false">'Portfolio Register'!A10</f>
        <v>0</v>
      </c>
      <c r="Y415" s="1" t="n">
        <f aca="false">'Portfolio Register'!B10</f>
        <v>0</v>
      </c>
      <c r="Z415" s="1" t="str">
        <f aca="false">"OC / Other Defects"</f>
        <v>OC / Other Defects</v>
      </c>
      <c r="AA415" s="99" t="str">
        <f aca="false">IF('Portfolio Register'!AB10="","",'Portfolio Register'!AB10)</f>
        <v/>
      </c>
      <c r="AB415" s="1" t="str">
        <f aca="false">IF('Portfolio Register'!AG10="","",'Portfolio Register'!AG10)</f>
        <v/>
      </c>
      <c r="AC415" s="1" t="str">
        <f aca="false">'Portfolio Register'!AH10</f>
        <v/>
      </c>
      <c r="AD415" s="1" t="str">
        <f aca="false">'Portfolio Register'!AD10</f>
        <v/>
      </c>
      <c r="AE415" s="99" t="str">
        <f aca="false">IF('Portfolio Register'!AE10="","",'Portfolio Register'!AE10)</f>
        <v/>
      </c>
      <c r="AF415" s="1" t="n">
        <f aca="false">'Portfolio Register'!AF10</f>
        <v>0</v>
      </c>
      <c r="AG415" s="1" t="str">
        <f aca="false">IF(OR(X415="",AC415="",AC415=0),"",IF(OR(AC415="EXPIRED",AC415="OVERDUE"),"1 - OVERDUE",IF(OR(AC415="MISSING DATE",AC415="CHECK INPUT"),"2 - MISSING / CHECK INPUT",IF(AB415&lt;=30,"3 - DUE ≤ 30 DAYS",IF(AB415&lt;=90,"4 - DUE ≤ 90 DAYS",IF(AB415&lt;=180,"5 - DUE ≤ 180 DAYS","6 - DUE ≤ 12 MONTHS"))))))</f>
        <v/>
      </c>
    </row>
    <row r="416" customFormat="false" ht="14.25" hidden="false" customHeight="false" outlineLevel="0" collapsed="false">
      <c r="D416" s="99"/>
      <c r="H416" s="99"/>
      <c r="X416" s="1" t="n">
        <f aca="false">'Portfolio Register'!A10</f>
        <v>0</v>
      </c>
      <c r="Y416" s="1" t="n">
        <f aca="false">'Portfolio Register'!B10</f>
        <v>0</v>
      </c>
      <c r="Z416" s="1" t="str">
        <f aca="false">"Major Defects"</f>
        <v>Major Defects</v>
      </c>
      <c r="AA416" s="99" t="str">
        <f aca="false">IF('Portfolio Register'!AC10="","",'Portfolio Register'!AC10)</f>
        <v/>
      </c>
      <c r="AB416" s="1" t="str">
        <f aca="false">IF('Portfolio Register'!AI10="","",'Portfolio Register'!AI10)</f>
        <v/>
      </c>
      <c r="AC416" s="1" t="str">
        <f aca="false">'Portfolio Register'!AJ10</f>
        <v/>
      </c>
      <c r="AD416" s="1" t="str">
        <f aca="false">'Portfolio Register'!AD10</f>
        <v/>
      </c>
      <c r="AE416" s="99" t="str">
        <f aca="false">IF('Portfolio Register'!AE10="","",'Portfolio Register'!AE10)</f>
        <v/>
      </c>
      <c r="AF416" s="1" t="n">
        <f aca="false">'Portfolio Register'!AF10</f>
        <v>0</v>
      </c>
      <c r="AG416" s="1" t="str">
        <f aca="false">IF(OR(X416="",AC416="",AC416=0),"",IF(OR(AC416="EXPIRED",AC416="OVERDUE"),"1 - OVERDUE",IF(OR(AC416="MISSING DATE",AC416="CHECK INPUT"),"2 - MISSING / CHECK INPUT",IF(AB416&lt;=30,"3 - DUE ≤ 30 DAYS",IF(AB416&lt;=90,"4 - DUE ≤ 90 DAYS",IF(AB416&lt;=180,"5 - DUE ≤ 180 DAYS","6 - DUE ≤ 12 MONTHS"))))))</f>
        <v/>
      </c>
    </row>
    <row r="417" customFormat="false" ht="14.25" hidden="false" customHeight="false" outlineLevel="0" collapsed="false">
      <c r="D417" s="99"/>
      <c r="H417" s="99"/>
      <c r="X417" s="1" t="n">
        <f aca="false">'Portfolio Register'!A11</f>
        <v>0</v>
      </c>
      <c r="Y417" s="1" t="n">
        <f aca="false">'Portfolio Register'!B11</f>
        <v>0</v>
      </c>
      <c r="Z417" s="1" t="str">
        <f aca="false">"OC / Other Defects"</f>
        <v>OC / Other Defects</v>
      </c>
      <c r="AA417" s="99" t="str">
        <f aca="false">IF('Portfolio Register'!AB11="","",'Portfolio Register'!AB11)</f>
        <v/>
      </c>
      <c r="AB417" s="1" t="str">
        <f aca="false">IF('Portfolio Register'!AG11="","",'Portfolio Register'!AG11)</f>
        <v/>
      </c>
      <c r="AC417" s="1" t="str">
        <f aca="false">'Portfolio Register'!AH11</f>
        <v/>
      </c>
      <c r="AD417" s="1" t="str">
        <f aca="false">'Portfolio Register'!AD11</f>
        <v/>
      </c>
      <c r="AE417" s="99" t="str">
        <f aca="false">IF('Portfolio Register'!AE11="","",'Portfolio Register'!AE11)</f>
        <v/>
      </c>
      <c r="AF417" s="1" t="n">
        <f aca="false">'Portfolio Register'!AF11</f>
        <v>0</v>
      </c>
      <c r="AG417" s="1" t="str">
        <f aca="false">IF(OR(X417="",AC417="",AC417=0),"",IF(OR(AC417="EXPIRED",AC417="OVERDUE"),"1 - OVERDUE",IF(OR(AC417="MISSING DATE",AC417="CHECK INPUT"),"2 - MISSING / CHECK INPUT",IF(AB417&lt;=30,"3 - DUE ≤ 30 DAYS",IF(AB417&lt;=90,"4 - DUE ≤ 90 DAYS",IF(AB417&lt;=180,"5 - DUE ≤ 180 DAYS","6 - DUE ≤ 12 MONTHS"))))))</f>
        <v/>
      </c>
    </row>
    <row r="418" customFormat="false" ht="14.25" hidden="false" customHeight="false" outlineLevel="0" collapsed="false">
      <c r="D418" s="99"/>
      <c r="H418" s="99"/>
      <c r="X418" s="1" t="n">
        <f aca="false">'Portfolio Register'!A11</f>
        <v>0</v>
      </c>
      <c r="Y418" s="1" t="n">
        <f aca="false">'Portfolio Register'!B11</f>
        <v>0</v>
      </c>
      <c r="Z418" s="1" t="str">
        <f aca="false">"Major Defects"</f>
        <v>Major Defects</v>
      </c>
      <c r="AA418" s="99" t="str">
        <f aca="false">IF('Portfolio Register'!AC11="","",'Portfolio Register'!AC11)</f>
        <v/>
      </c>
      <c r="AB418" s="1" t="str">
        <f aca="false">IF('Portfolio Register'!AI11="","",'Portfolio Register'!AI11)</f>
        <v/>
      </c>
      <c r="AC418" s="1" t="str">
        <f aca="false">'Portfolio Register'!AJ11</f>
        <v/>
      </c>
      <c r="AD418" s="1" t="str">
        <f aca="false">'Portfolio Register'!AD11</f>
        <v/>
      </c>
      <c r="AE418" s="99" t="str">
        <f aca="false">IF('Portfolio Register'!AE11="","",'Portfolio Register'!AE11)</f>
        <v/>
      </c>
      <c r="AF418" s="1" t="n">
        <f aca="false">'Portfolio Register'!AF11</f>
        <v>0</v>
      </c>
      <c r="AG418" s="1" t="str">
        <f aca="false">IF(OR(X418="",AC418="",AC418=0),"",IF(OR(AC418="EXPIRED",AC418="OVERDUE"),"1 - OVERDUE",IF(OR(AC418="MISSING DATE",AC418="CHECK INPUT"),"2 - MISSING / CHECK INPUT",IF(AB418&lt;=30,"3 - DUE ≤ 30 DAYS",IF(AB418&lt;=90,"4 - DUE ≤ 90 DAYS",IF(AB418&lt;=180,"5 - DUE ≤ 180 DAYS","6 - DUE ≤ 12 MONTHS"))))))</f>
        <v/>
      </c>
    </row>
    <row r="419" customFormat="false" ht="14.25" hidden="false" customHeight="false" outlineLevel="0" collapsed="false">
      <c r="D419" s="99"/>
      <c r="H419" s="99"/>
      <c r="X419" s="1" t="n">
        <f aca="false">'Portfolio Register'!A12</f>
        <v>0</v>
      </c>
      <c r="Y419" s="1" t="n">
        <f aca="false">'Portfolio Register'!B12</f>
        <v>0</v>
      </c>
      <c r="Z419" s="1" t="str">
        <f aca="false">"OC / Other Defects"</f>
        <v>OC / Other Defects</v>
      </c>
      <c r="AA419" s="99" t="str">
        <f aca="false">IF('Portfolio Register'!AB12="","",'Portfolio Register'!AB12)</f>
        <v/>
      </c>
      <c r="AB419" s="1" t="str">
        <f aca="false">IF('Portfolio Register'!AG12="","",'Portfolio Register'!AG12)</f>
        <v/>
      </c>
      <c r="AC419" s="1" t="str">
        <f aca="false">'Portfolio Register'!AH12</f>
        <v/>
      </c>
      <c r="AD419" s="1" t="str">
        <f aca="false">'Portfolio Register'!AD12</f>
        <v/>
      </c>
      <c r="AE419" s="99" t="str">
        <f aca="false">IF('Portfolio Register'!AE12="","",'Portfolio Register'!AE12)</f>
        <v/>
      </c>
      <c r="AF419" s="1" t="n">
        <f aca="false">'Portfolio Register'!AF12</f>
        <v>0</v>
      </c>
      <c r="AG419" s="1" t="str">
        <f aca="false">IF(OR(X419="",AC419="",AC419=0),"",IF(OR(AC419="EXPIRED",AC419="OVERDUE"),"1 - OVERDUE",IF(OR(AC419="MISSING DATE",AC419="CHECK INPUT"),"2 - MISSING / CHECK INPUT",IF(AB419&lt;=30,"3 - DUE ≤ 30 DAYS",IF(AB419&lt;=90,"4 - DUE ≤ 90 DAYS",IF(AB419&lt;=180,"5 - DUE ≤ 180 DAYS","6 - DUE ≤ 12 MONTHS"))))))</f>
        <v/>
      </c>
    </row>
    <row r="420" customFormat="false" ht="14.25" hidden="false" customHeight="false" outlineLevel="0" collapsed="false">
      <c r="D420" s="99"/>
      <c r="H420" s="99"/>
      <c r="X420" s="1" t="n">
        <f aca="false">'Portfolio Register'!A12</f>
        <v>0</v>
      </c>
      <c r="Y420" s="1" t="n">
        <f aca="false">'Portfolio Register'!B12</f>
        <v>0</v>
      </c>
      <c r="Z420" s="1" t="str">
        <f aca="false">"Major Defects"</f>
        <v>Major Defects</v>
      </c>
      <c r="AA420" s="99" t="str">
        <f aca="false">IF('Portfolio Register'!AC12="","",'Portfolio Register'!AC12)</f>
        <v/>
      </c>
      <c r="AB420" s="1" t="str">
        <f aca="false">IF('Portfolio Register'!AI12="","",'Portfolio Register'!AI12)</f>
        <v/>
      </c>
      <c r="AC420" s="1" t="str">
        <f aca="false">'Portfolio Register'!AJ12</f>
        <v/>
      </c>
      <c r="AD420" s="1" t="str">
        <f aca="false">'Portfolio Register'!AD12</f>
        <v/>
      </c>
      <c r="AE420" s="99" t="str">
        <f aca="false">IF('Portfolio Register'!AE12="","",'Portfolio Register'!AE12)</f>
        <v/>
      </c>
      <c r="AF420" s="1" t="n">
        <f aca="false">'Portfolio Register'!AF12</f>
        <v>0</v>
      </c>
      <c r="AG420" s="1" t="str">
        <f aca="false">IF(OR(X420="",AC420="",AC420=0),"",IF(OR(AC420="EXPIRED",AC420="OVERDUE"),"1 - OVERDUE",IF(OR(AC420="MISSING DATE",AC420="CHECK INPUT"),"2 - MISSING / CHECK INPUT",IF(AB420&lt;=30,"3 - DUE ≤ 30 DAYS",IF(AB420&lt;=90,"4 - DUE ≤ 90 DAYS",IF(AB420&lt;=180,"5 - DUE ≤ 180 DAYS","6 - DUE ≤ 12 MONTHS"))))))</f>
        <v/>
      </c>
    </row>
    <row r="421" customFormat="false" ht="14.25" hidden="false" customHeight="false" outlineLevel="0" collapsed="false">
      <c r="D421" s="99"/>
      <c r="H421" s="99"/>
      <c r="X421" s="1" t="n">
        <f aca="false">'Portfolio Register'!A13</f>
        <v>0</v>
      </c>
      <c r="Y421" s="1" t="n">
        <f aca="false">'Portfolio Register'!B13</f>
        <v>0</v>
      </c>
      <c r="Z421" s="1" t="str">
        <f aca="false">"OC / Other Defects"</f>
        <v>OC / Other Defects</v>
      </c>
      <c r="AA421" s="99" t="str">
        <f aca="false">IF('Portfolio Register'!AB13="","",'Portfolio Register'!AB13)</f>
        <v/>
      </c>
      <c r="AB421" s="1" t="str">
        <f aca="false">IF('Portfolio Register'!AG13="","",'Portfolio Register'!AG13)</f>
        <v/>
      </c>
      <c r="AC421" s="1" t="str">
        <f aca="false">'Portfolio Register'!AH13</f>
        <v/>
      </c>
      <c r="AD421" s="1" t="str">
        <f aca="false">'Portfolio Register'!AD13</f>
        <v/>
      </c>
      <c r="AE421" s="99" t="str">
        <f aca="false">IF('Portfolio Register'!AE13="","",'Portfolio Register'!AE13)</f>
        <v/>
      </c>
      <c r="AF421" s="1" t="n">
        <f aca="false">'Portfolio Register'!AF13</f>
        <v>0</v>
      </c>
      <c r="AG421" s="1" t="str">
        <f aca="false">IF(OR(X421="",AC421="",AC421=0),"",IF(OR(AC421="EXPIRED",AC421="OVERDUE"),"1 - OVERDUE",IF(OR(AC421="MISSING DATE",AC421="CHECK INPUT"),"2 - MISSING / CHECK INPUT",IF(AB421&lt;=30,"3 - DUE ≤ 30 DAYS",IF(AB421&lt;=90,"4 - DUE ≤ 90 DAYS",IF(AB421&lt;=180,"5 - DUE ≤ 180 DAYS","6 - DUE ≤ 12 MONTHS"))))))</f>
        <v/>
      </c>
    </row>
    <row r="422" customFormat="false" ht="14.25" hidden="false" customHeight="false" outlineLevel="0" collapsed="false">
      <c r="D422" s="99"/>
      <c r="H422" s="99"/>
      <c r="X422" s="1" t="n">
        <f aca="false">'Portfolio Register'!A13</f>
        <v>0</v>
      </c>
      <c r="Y422" s="1" t="n">
        <f aca="false">'Portfolio Register'!B13</f>
        <v>0</v>
      </c>
      <c r="Z422" s="1" t="str">
        <f aca="false">"Major Defects"</f>
        <v>Major Defects</v>
      </c>
      <c r="AA422" s="99" t="str">
        <f aca="false">IF('Portfolio Register'!AC13="","",'Portfolio Register'!AC13)</f>
        <v/>
      </c>
      <c r="AB422" s="1" t="str">
        <f aca="false">IF('Portfolio Register'!AI13="","",'Portfolio Register'!AI13)</f>
        <v/>
      </c>
      <c r="AC422" s="1" t="str">
        <f aca="false">'Portfolio Register'!AJ13</f>
        <v/>
      </c>
      <c r="AD422" s="1" t="str">
        <f aca="false">'Portfolio Register'!AD13</f>
        <v/>
      </c>
      <c r="AE422" s="99" t="str">
        <f aca="false">IF('Portfolio Register'!AE13="","",'Portfolio Register'!AE13)</f>
        <v/>
      </c>
      <c r="AF422" s="1" t="n">
        <f aca="false">'Portfolio Register'!AF13</f>
        <v>0</v>
      </c>
      <c r="AG422" s="1" t="str">
        <f aca="false">IF(OR(X422="",AC422="",AC422=0),"",IF(OR(AC422="EXPIRED",AC422="OVERDUE"),"1 - OVERDUE",IF(OR(AC422="MISSING DATE",AC422="CHECK INPUT"),"2 - MISSING / CHECK INPUT",IF(AB422&lt;=30,"3 - DUE ≤ 30 DAYS",IF(AB422&lt;=90,"4 - DUE ≤ 90 DAYS",IF(AB422&lt;=180,"5 - DUE ≤ 180 DAYS","6 - DUE ≤ 12 MONTHS"))))))</f>
        <v/>
      </c>
    </row>
    <row r="423" customFormat="false" ht="14.25" hidden="false" customHeight="false" outlineLevel="0" collapsed="false">
      <c r="D423" s="99"/>
      <c r="H423" s="99"/>
      <c r="X423" s="1" t="n">
        <f aca="false">'Portfolio Register'!A14</f>
        <v>0</v>
      </c>
      <c r="Y423" s="1" t="n">
        <f aca="false">'Portfolio Register'!B14</f>
        <v>0</v>
      </c>
      <c r="Z423" s="1" t="str">
        <f aca="false">"OC / Other Defects"</f>
        <v>OC / Other Defects</v>
      </c>
      <c r="AA423" s="99" t="str">
        <f aca="false">IF('Portfolio Register'!AB14="","",'Portfolio Register'!AB14)</f>
        <v/>
      </c>
      <c r="AB423" s="1" t="str">
        <f aca="false">IF('Portfolio Register'!AG14="","",'Portfolio Register'!AG14)</f>
        <v/>
      </c>
      <c r="AC423" s="1" t="str">
        <f aca="false">'Portfolio Register'!AH14</f>
        <v/>
      </c>
      <c r="AD423" s="1" t="str">
        <f aca="false">'Portfolio Register'!AD14</f>
        <v/>
      </c>
      <c r="AE423" s="99" t="str">
        <f aca="false">IF('Portfolio Register'!AE14="","",'Portfolio Register'!AE14)</f>
        <v/>
      </c>
      <c r="AF423" s="1" t="n">
        <f aca="false">'Portfolio Register'!AF14</f>
        <v>0</v>
      </c>
      <c r="AG423" s="1" t="str">
        <f aca="false">IF(OR(X423="",AC423="",AC423=0),"",IF(OR(AC423="EXPIRED",AC423="OVERDUE"),"1 - OVERDUE",IF(OR(AC423="MISSING DATE",AC423="CHECK INPUT"),"2 - MISSING / CHECK INPUT",IF(AB423&lt;=30,"3 - DUE ≤ 30 DAYS",IF(AB423&lt;=90,"4 - DUE ≤ 90 DAYS",IF(AB423&lt;=180,"5 - DUE ≤ 180 DAYS","6 - DUE ≤ 12 MONTHS"))))))</f>
        <v/>
      </c>
    </row>
    <row r="424" customFormat="false" ht="14.25" hidden="false" customHeight="false" outlineLevel="0" collapsed="false">
      <c r="D424" s="99"/>
      <c r="H424" s="99"/>
      <c r="X424" s="1" t="n">
        <f aca="false">'Portfolio Register'!A14</f>
        <v>0</v>
      </c>
      <c r="Y424" s="1" t="n">
        <f aca="false">'Portfolio Register'!B14</f>
        <v>0</v>
      </c>
      <c r="Z424" s="1" t="str">
        <f aca="false">"Major Defects"</f>
        <v>Major Defects</v>
      </c>
      <c r="AA424" s="99" t="str">
        <f aca="false">IF('Portfolio Register'!AC14="","",'Portfolio Register'!AC14)</f>
        <v/>
      </c>
      <c r="AB424" s="1" t="str">
        <f aca="false">IF('Portfolio Register'!AI14="","",'Portfolio Register'!AI14)</f>
        <v/>
      </c>
      <c r="AC424" s="1" t="str">
        <f aca="false">'Portfolio Register'!AJ14</f>
        <v/>
      </c>
      <c r="AD424" s="1" t="str">
        <f aca="false">'Portfolio Register'!AD14</f>
        <v/>
      </c>
      <c r="AE424" s="99" t="str">
        <f aca="false">IF('Portfolio Register'!AE14="","",'Portfolio Register'!AE14)</f>
        <v/>
      </c>
      <c r="AF424" s="1" t="n">
        <f aca="false">'Portfolio Register'!AF14</f>
        <v>0</v>
      </c>
      <c r="AG424" s="1" t="str">
        <f aca="false">IF(OR(X424="",AC424="",AC424=0),"",IF(OR(AC424="EXPIRED",AC424="OVERDUE"),"1 - OVERDUE",IF(OR(AC424="MISSING DATE",AC424="CHECK INPUT"),"2 - MISSING / CHECK INPUT",IF(AB424&lt;=30,"3 - DUE ≤ 30 DAYS",IF(AB424&lt;=90,"4 - DUE ≤ 90 DAYS",IF(AB424&lt;=180,"5 - DUE ≤ 180 DAYS","6 - DUE ≤ 12 MONTHS"))))))</f>
        <v/>
      </c>
    </row>
    <row r="425" customFormat="false" ht="14.25" hidden="false" customHeight="false" outlineLevel="0" collapsed="false">
      <c r="D425" s="99"/>
      <c r="H425" s="99"/>
      <c r="X425" s="1" t="n">
        <f aca="false">'Portfolio Register'!A15</f>
        <v>0</v>
      </c>
      <c r="Y425" s="1" t="n">
        <f aca="false">'Portfolio Register'!B15</f>
        <v>0</v>
      </c>
      <c r="Z425" s="1" t="str">
        <f aca="false">"OC / Other Defects"</f>
        <v>OC / Other Defects</v>
      </c>
      <c r="AA425" s="99" t="str">
        <f aca="false">IF('Portfolio Register'!AB15="","",'Portfolio Register'!AB15)</f>
        <v/>
      </c>
      <c r="AB425" s="1" t="str">
        <f aca="false">IF('Portfolio Register'!AG15="","",'Portfolio Register'!AG15)</f>
        <v/>
      </c>
      <c r="AC425" s="1" t="str">
        <f aca="false">'Portfolio Register'!AH15</f>
        <v/>
      </c>
      <c r="AD425" s="1" t="str">
        <f aca="false">'Portfolio Register'!AD15</f>
        <v/>
      </c>
      <c r="AE425" s="99" t="str">
        <f aca="false">IF('Portfolio Register'!AE15="","",'Portfolio Register'!AE15)</f>
        <v/>
      </c>
      <c r="AF425" s="1" t="n">
        <f aca="false">'Portfolio Register'!AF15</f>
        <v>0</v>
      </c>
      <c r="AG425" s="1" t="str">
        <f aca="false">IF(OR(X425="",AC425="",AC425=0),"",IF(OR(AC425="EXPIRED",AC425="OVERDUE"),"1 - OVERDUE",IF(OR(AC425="MISSING DATE",AC425="CHECK INPUT"),"2 - MISSING / CHECK INPUT",IF(AB425&lt;=30,"3 - DUE ≤ 30 DAYS",IF(AB425&lt;=90,"4 - DUE ≤ 90 DAYS",IF(AB425&lt;=180,"5 - DUE ≤ 180 DAYS","6 - DUE ≤ 12 MONTHS"))))))</f>
        <v/>
      </c>
    </row>
    <row r="426" customFormat="false" ht="14.25" hidden="false" customHeight="false" outlineLevel="0" collapsed="false">
      <c r="D426" s="99"/>
      <c r="H426" s="99"/>
      <c r="X426" s="1" t="n">
        <f aca="false">'Portfolio Register'!A15</f>
        <v>0</v>
      </c>
      <c r="Y426" s="1" t="n">
        <f aca="false">'Portfolio Register'!B15</f>
        <v>0</v>
      </c>
      <c r="Z426" s="1" t="str">
        <f aca="false">"Major Defects"</f>
        <v>Major Defects</v>
      </c>
      <c r="AA426" s="99" t="str">
        <f aca="false">IF('Portfolio Register'!AC15="","",'Portfolio Register'!AC15)</f>
        <v/>
      </c>
      <c r="AB426" s="1" t="str">
        <f aca="false">IF('Portfolio Register'!AI15="","",'Portfolio Register'!AI15)</f>
        <v/>
      </c>
      <c r="AC426" s="1" t="str">
        <f aca="false">'Portfolio Register'!AJ15</f>
        <v/>
      </c>
      <c r="AD426" s="1" t="str">
        <f aca="false">'Portfolio Register'!AD15</f>
        <v/>
      </c>
      <c r="AE426" s="99" t="str">
        <f aca="false">IF('Portfolio Register'!AE15="","",'Portfolio Register'!AE15)</f>
        <v/>
      </c>
      <c r="AF426" s="1" t="n">
        <f aca="false">'Portfolio Register'!AF15</f>
        <v>0</v>
      </c>
      <c r="AG426" s="1" t="str">
        <f aca="false">IF(OR(X426="",AC426="",AC426=0),"",IF(OR(AC426="EXPIRED",AC426="OVERDUE"),"1 - OVERDUE",IF(OR(AC426="MISSING DATE",AC426="CHECK INPUT"),"2 - MISSING / CHECK INPUT",IF(AB426&lt;=30,"3 - DUE ≤ 30 DAYS",IF(AB426&lt;=90,"4 - DUE ≤ 90 DAYS",IF(AB426&lt;=180,"5 - DUE ≤ 180 DAYS","6 - DUE ≤ 12 MONTHS"))))))</f>
        <v/>
      </c>
    </row>
    <row r="427" customFormat="false" ht="14.25" hidden="false" customHeight="false" outlineLevel="0" collapsed="false">
      <c r="D427" s="99"/>
      <c r="H427" s="99"/>
      <c r="X427" s="1" t="n">
        <f aca="false">'Portfolio Register'!A16</f>
        <v>0</v>
      </c>
      <c r="Y427" s="1" t="n">
        <f aca="false">'Portfolio Register'!B16</f>
        <v>0</v>
      </c>
      <c r="Z427" s="1" t="str">
        <f aca="false">"OC / Other Defects"</f>
        <v>OC / Other Defects</v>
      </c>
      <c r="AA427" s="99" t="str">
        <f aca="false">IF('Portfolio Register'!AB16="","",'Portfolio Register'!AB16)</f>
        <v/>
      </c>
      <c r="AB427" s="1" t="str">
        <f aca="false">IF('Portfolio Register'!AG16="","",'Portfolio Register'!AG16)</f>
        <v/>
      </c>
      <c r="AC427" s="1" t="str">
        <f aca="false">'Portfolio Register'!AH16</f>
        <v/>
      </c>
      <c r="AD427" s="1" t="str">
        <f aca="false">'Portfolio Register'!AD16</f>
        <v/>
      </c>
      <c r="AE427" s="99" t="str">
        <f aca="false">IF('Portfolio Register'!AE16="","",'Portfolio Register'!AE16)</f>
        <v/>
      </c>
      <c r="AF427" s="1" t="n">
        <f aca="false">'Portfolio Register'!AF16</f>
        <v>0</v>
      </c>
      <c r="AG427" s="1" t="str">
        <f aca="false">IF(OR(X427="",AC427="",AC427=0),"",IF(OR(AC427="EXPIRED",AC427="OVERDUE"),"1 - OVERDUE",IF(OR(AC427="MISSING DATE",AC427="CHECK INPUT"),"2 - MISSING / CHECK INPUT",IF(AB427&lt;=30,"3 - DUE ≤ 30 DAYS",IF(AB427&lt;=90,"4 - DUE ≤ 90 DAYS",IF(AB427&lt;=180,"5 - DUE ≤ 180 DAYS","6 - DUE ≤ 12 MONTHS"))))))</f>
        <v/>
      </c>
    </row>
    <row r="428" customFormat="false" ht="14.25" hidden="false" customHeight="false" outlineLevel="0" collapsed="false">
      <c r="D428" s="99"/>
      <c r="H428" s="99"/>
      <c r="X428" s="1" t="n">
        <f aca="false">'Portfolio Register'!A16</f>
        <v>0</v>
      </c>
      <c r="Y428" s="1" t="n">
        <f aca="false">'Portfolio Register'!B16</f>
        <v>0</v>
      </c>
      <c r="Z428" s="1" t="str">
        <f aca="false">"Major Defects"</f>
        <v>Major Defects</v>
      </c>
      <c r="AA428" s="99" t="str">
        <f aca="false">IF('Portfolio Register'!AC16="","",'Portfolio Register'!AC16)</f>
        <v/>
      </c>
      <c r="AB428" s="1" t="str">
        <f aca="false">IF('Portfolio Register'!AI16="","",'Portfolio Register'!AI16)</f>
        <v/>
      </c>
      <c r="AC428" s="1" t="str">
        <f aca="false">'Portfolio Register'!AJ16</f>
        <v/>
      </c>
      <c r="AD428" s="1" t="str">
        <f aca="false">'Portfolio Register'!AD16</f>
        <v/>
      </c>
      <c r="AE428" s="99" t="str">
        <f aca="false">IF('Portfolio Register'!AE16="","",'Portfolio Register'!AE16)</f>
        <v/>
      </c>
      <c r="AF428" s="1" t="n">
        <f aca="false">'Portfolio Register'!AF16</f>
        <v>0</v>
      </c>
      <c r="AG428" s="1" t="str">
        <f aca="false">IF(OR(X428="",AC428="",AC428=0),"",IF(OR(AC428="EXPIRED",AC428="OVERDUE"),"1 - OVERDUE",IF(OR(AC428="MISSING DATE",AC428="CHECK INPUT"),"2 - MISSING / CHECK INPUT",IF(AB428&lt;=30,"3 - DUE ≤ 30 DAYS",IF(AB428&lt;=90,"4 - DUE ≤ 90 DAYS",IF(AB428&lt;=180,"5 - DUE ≤ 180 DAYS","6 - DUE ≤ 12 MONTHS"))))))</f>
        <v/>
      </c>
    </row>
    <row r="429" customFormat="false" ht="14.25" hidden="false" customHeight="false" outlineLevel="0" collapsed="false">
      <c r="D429" s="99"/>
      <c r="H429" s="99"/>
      <c r="X429" s="1" t="n">
        <f aca="false">'Portfolio Register'!A17</f>
        <v>0</v>
      </c>
      <c r="Y429" s="1" t="n">
        <f aca="false">'Portfolio Register'!B17</f>
        <v>0</v>
      </c>
      <c r="Z429" s="1" t="str">
        <f aca="false">"OC / Other Defects"</f>
        <v>OC / Other Defects</v>
      </c>
      <c r="AA429" s="99" t="str">
        <f aca="false">IF('Portfolio Register'!AB17="","",'Portfolio Register'!AB17)</f>
        <v/>
      </c>
      <c r="AB429" s="1" t="str">
        <f aca="false">IF('Portfolio Register'!AG17="","",'Portfolio Register'!AG17)</f>
        <v/>
      </c>
      <c r="AC429" s="1" t="str">
        <f aca="false">'Portfolio Register'!AH17</f>
        <v/>
      </c>
      <c r="AD429" s="1" t="str">
        <f aca="false">'Portfolio Register'!AD17</f>
        <v/>
      </c>
      <c r="AE429" s="99" t="str">
        <f aca="false">IF('Portfolio Register'!AE17="","",'Portfolio Register'!AE17)</f>
        <v/>
      </c>
      <c r="AF429" s="1" t="n">
        <f aca="false">'Portfolio Register'!AF17</f>
        <v>0</v>
      </c>
      <c r="AG429" s="1" t="str">
        <f aca="false">IF(OR(X429="",AC429="",AC429=0),"",IF(OR(AC429="EXPIRED",AC429="OVERDUE"),"1 - OVERDUE",IF(OR(AC429="MISSING DATE",AC429="CHECK INPUT"),"2 - MISSING / CHECK INPUT",IF(AB429&lt;=30,"3 - DUE ≤ 30 DAYS",IF(AB429&lt;=90,"4 - DUE ≤ 90 DAYS",IF(AB429&lt;=180,"5 - DUE ≤ 180 DAYS","6 - DUE ≤ 12 MONTHS"))))))</f>
        <v/>
      </c>
    </row>
    <row r="430" customFormat="false" ht="14.25" hidden="false" customHeight="false" outlineLevel="0" collapsed="false">
      <c r="D430" s="99"/>
      <c r="H430" s="99"/>
      <c r="X430" s="1" t="n">
        <f aca="false">'Portfolio Register'!A17</f>
        <v>0</v>
      </c>
      <c r="Y430" s="1" t="n">
        <f aca="false">'Portfolio Register'!B17</f>
        <v>0</v>
      </c>
      <c r="Z430" s="1" t="str">
        <f aca="false">"Major Defects"</f>
        <v>Major Defects</v>
      </c>
      <c r="AA430" s="99" t="str">
        <f aca="false">IF('Portfolio Register'!AC17="","",'Portfolio Register'!AC17)</f>
        <v/>
      </c>
      <c r="AB430" s="1" t="str">
        <f aca="false">IF('Portfolio Register'!AI17="","",'Portfolio Register'!AI17)</f>
        <v/>
      </c>
      <c r="AC430" s="1" t="str">
        <f aca="false">'Portfolio Register'!AJ17</f>
        <v/>
      </c>
      <c r="AD430" s="1" t="str">
        <f aca="false">'Portfolio Register'!AD17</f>
        <v/>
      </c>
      <c r="AE430" s="99" t="str">
        <f aca="false">IF('Portfolio Register'!AE17="","",'Portfolio Register'!AE17)</f>
        <v/>
      </c>
      <c r="AF430" s="1" t="n">
        <f aca="false">'Portfolio Register'!AF17</f>
        <v>0</v>
      </c>
      <c r="AG430" s="1" t="str">
        <f aca="false">IF(OR(X430="",AC430="",AC430=0),"",IF(OR(AC430="EXPIRED",AC430="OVERDUE"),"1 - OVERDUE",IF(OR(AC430="MISSING DATE",AC430="CHECK INPUT"),"2 - MISSING / CHECK INPUT",IF(AB430&lt;=30,"3 - DUE ≤ 30 DAYS",IF(AB430&lt;=90,"4 - DUE ≤ 90 DAYS",IF(AB430&lt;=180,"5 - DUE ≤ 180 DAYS","6 - DUE ≤ 12 MONTHS"))))))</f>
        <v/>
      </c>
    </row>
    <row r="431" customFormat="false" ht="14.25" hidden="false" customHeight="false" outlineLevel="0" collapsed="false">
      <c r="D431" s="99"/>
      <c r="H431" s="99"/>
      <c r="X431" s="1" t="n">
        <f aca="false">'Portfolio Register'!A18</f>
        <v>0</v>
      </c>
      <c r="Y431" s="1" t="n">
        <f aca="false">'Portfolio Register'!B18</f>
        <v>0</v>
      </c>
      <c r="Z431" s="1" t="str">
        <f aca="false">"OC / Other Defects"</f>
        <v>OC / Other Defects</v>
      </c>
      <c r="AA431" s="99" t="str">
        <f aca="false">IF('Portfolio Register'!AB18="","",'Portfolio Register'!AB18)</f>
        <v/>
      </c>
      <c r="AB431" s="1" t="str">
        <f aca="false">IF('Portfolio Register'!AG18="","",'Portfolio Register'!AG18)</f>
        <v/>
      </c>
      <c r="AC431" s="1" t="str">
        <f aca="false">'Portfolio Register'!AH18</f>
        <v/>
      </c>
      <c r="AD431" s="1" t="str">
        <f aca="false">'Portfolio Register'!AD18</f>
        <v/>
      </c>
      <c r="AE431" s="99" t="str">
        <f aca="false">IF('Portfolio Register'!AE18="","",'Portfolio Register'!AE18)</f>
        <v/>
      </c>
      <c r="AF431" s="1" t="n">
        <f aca="false">'Portfolio Register'!AF18</f>
        <v>0</v>
      </c>
      <c r="AG431" s="1" t="str">
        <f aca="false">IF(OR(X431="",AC431="",AC431=0),"",IF(OR(AC431="EXPIRED",AC431="OVERDUE"),"1 - OVERDUE",IF(OR(AC431="MISSING DATE",AC431="CHECK INPUT"),"2 - MISSING / CHECK INPUT",IF(AB431&lt;=30,"3 - DUE ≤ 30 DAYS",IF(AB431&lt;=90,"4 - DUE ≤ 90 DAYS",IF(AB431&lt;=180,"5 - DUE ≤ 180 DAYS","6 - DUE ≤ 12 MONTHS"))))))</f>
        <v/>
      </c>
    </row>
    <row r="432" customFormat="false" ht="14.25" hidden="false" customHeight="false" outlineLevel="0" collapsed="false">
      <c r="D432" s="99"/>
      <c r="H432" s="99"/>
      <c r="X432" s="1" t="n">
        <f aca="false">'Portfolio Register'!A18</f>
        <v>0</v>
      </c>
      <c r="Y432" s="1" t="n">
        <f aca="false">'Portfolio Register'!B18</f>
        <v>0</v>
      </c>
      <c r="Z432" s="1" t="str">
        <f aca="false">"Major Defects"</f>
        <v>Major Defects</v>
      </c>
      <c r="AA432" s="99" t="str">
        <f aca="false">IF('Portfolio Register'!AC18="","",'Portfolio Register'!AC18)</f>
        <v/>
      </c>
      <c r="AB432" s="1" t="str">
        <f aca="false">IF('Portfolio Register'!AI18="","",'Portfolio Register'!AI18)</f>
        <v/>
      </c>
      <c r="AC432" s="1" t="str">
        <f aca="false">'Portfolio Register'!AJ18</f>
        <v/>
      </c>
      <c r="AD432" s="1" t="str">
        <f aca="false">'Portfolio Register'!AD18</f>
        <v/>
      </c>
      <c r="AE432" s="99" t="str">
        <f aca="false">IF('Portfolio Register'!AE18="","",'Portfolio Register'!AE18)</f>
        <v/>
      </c>
      <c r="AF432" s="1" t="n">
        <f aca="false">'Portfolio Register'!AF18</f>
        <v>0</v>
      </c>
      <c r="AG432" s="1" t="str">
        <f aca="false">IF(OR(X432="",AC432="",AC432=0),"",IF(OR(AC432="EXPIRED",AC432="OVERDUE"),"1 - OVERDUE",IF(OR(AC432="MISSING DATE",AC432="CHECK INPUT"),"2 - MISSING / CHECK INPUT",IF(AB432&lt;=30,"3 - DUE ≤ 30 DAYS",IF(AB432&lt;=90,"4 - DUE ≤ 90 DAYS",IF(AB432&lt;=180,"5 - DUE ≤ 180 DAYS","6 - DUE ≤ 12 MONTHS"))))))</f>
        <v/>
      </c>
    </row>
    <row r="433" customFormat="false" ht="14.25" hidden="false" customHeight="false" outlineLevel="0" collapsed="false">
      <c r="D433" s="99"/>
      <c r="H433" s="99"/>
      <c r="X433" s="1" t="n">
        <f aca="false">'Portfolio Register'!A19</f>
        <v>0</v>
      </c>
      <c r="Y433" s="1" t="n">
        <f aca="false">'Portfolio Register'!B19</f>
        <v>0</v>
      </c>
      <c r="Z433" s="1" t="str">
        <f aca="false">"OC / Other Defects"</f>
        <v>OC / Other Defects</v>
      </c>
      <c r="AA433" s="99" t="str">
        <f aca="false">IF('Portfolio Register'!AB19="","",'Portfolio Register'!AB19)</f>
        <v/>
      </c>
      <c r="AB433" s="1" t="str">
        <f aca="false">IF('Portfolio Register'!AG19="","",'Portfolio Register'!AG19)</f>
        <v/>
      </c>
      <c r="AC433" s="1" t="str">
        <f aca="false">'Portfolio Register'!AH19</f>
        <v/>
      </c>
      <c r="AD433" s="1" t="str">
        <f aca="false">'Portfolio Register'!AD19</f>
        <v/>
      </c>
      <c r="AE433" s="99" t="str">
        <f aca="false">IF('Portfolio Register'!AE19="","",'Portfolio Register'!AE19)</f>
        <v/>
      </c>
      <c r="AF433" s="1" t="n">
        <f aca="false">'Portfolio Register'!AF19</f>
        <v>0</v>
      </c>
      <c r="AG433" s="1" t="str">
        <f aca="false">IF(OR(X433="",AC433="",AC433=0),"",IF(OR(AC433="EXPIRED",AC433="OVERDUE"),"1 - OVERDUE",IF(OR(AC433="MISSING DATE",AC433="CHECK INPUT"),"2 - MISSING / CHECK INPUT",IF(AB433&lt;=30,"3 - DUE ≤ 30 DAYS",IF(AB433&lt;=90,"4 - DUE ≤ 90 DAYS",IF(AB433&lt;=180,"5 - DUE ≤ 180 DAYS","6 - DUE ≤ 12 MONTHS"))))))</f>
        <v/>
      </c>
    </row>
    <row r="434" customFormat="false" ht="14.25" hidden="false" customHeight="false" outlineLevel="0" collapsed="false">
      <c r="D434" s="99"/>
      <c r="H434" s="99"/>
      <c r="X434" s="1" t="n">
        <f aca="false">'Portfolio Register'!A19</f>
        <v>0</v>
      </c>
      <c r="Y434" s="1" t="n">
        <f aca="false">'Portfolio Register'!B19</f>
        <v>0</v>
      </c>
      <c r="Z434" s="1" t="str">
        <f aca="false">"Major Defects"</f>
        <v>Major Defects</v>
      </c>
      <c r="AA434" s="99" t="str">
        <f aca="false">IF('Portfolio Register'!AC19="","",'Portfolio Register'!AC19)</f>
        <v/>
      </c>
      <c r="AB434" s="1" t="str">
        <f aca="false">IF('Portfolio Register'!AI19="","",'Portfolio Register'!AI19)</f>
        <v/>
      </c>
      <c r="AC434" s="1" t="str">
        <f aca="false">'Portfolio Register'!AJ19</f>
        <v/>
      </c>
      <c r="AD434" s="1" t="str">
        <f aca="false">'Portfolio Register'!AD19</f>
        <v/>
      </c>
      <c r="AE434" s="99" t="str">
        <f aca="false">IF('Portfolio Register'!AE19="","",'Portfolio Register'!AE19)</f>
        <v/>
      </c>
      <c r="AF434" s="1" t="n">
        <f aca="false">'Portfolio Register'!AF19</f>
        <v>0</v>
      </c>
      <c r="AG434" s="1" t="str">
        <f aca="false">IF(OR(X434="",AC434="",AC434=0),"",IF(OR(AC434="EXPIRED",AC434="OVERDUE"),"1 - OVERDUE",IF(OR(AC434="MISSING DATE",AC434="CHECK INPUT"),"2 - MISSING / CHECK INPUT",IF(AB434&lt;=30,"3 - DUE ≤ 30 DAYS",IF(AB434&lt;=90,"4 - DUE ≤ 90 DAYS",IF(AB434&lt;=180,"5 - DUE ≤ 180 DAYS","6 - DUE ≤ 12 MONTHS"))))))</f>
        <v/>
      </c>
    </row>
    <row r="435" customFormat="false" ht="14.25" hidden="false" customHeight="false" outlineLevel="0" collapsed="false">
      <c r="D435" s="99"/>
      <c r="H435" s="99"/>
      <c r="X435" s="1" t="n">
        <f aca="false">'Portfolio Register'!A20</f>
        <v>0</v>
      </c>
      <c r="Y435" s="1" t="n">
        <f aca="false">'Portfolio Register'!B20</f>
        <v>0</v>
      </c>
      <c r="Z435" s="1" t="str">
        <f aca="false">"OC / Other Defects"</f>
        <v>OC / Other Defects</v>
      </c>
      <c r="AA435" s="99" t="str">
        <f aca="false">IF('Portfolio Register'!AB20="","",'Portfolio Register'!AB20)</f>
        <v/>
      </c>
      <c r="AB435" s="1" t="str">
        <f aca="false">IF('Portfolio Register'!AG20="","",'Portfolio Register'!AG20)</f>
        <v/>
      </c>
      <c r="AC435" s="1" t="str">
        <f aca="false">'Portfolio Register'!AH20</f>
        <v/>
      </c>
      <c r="AD435" s="1" t="str">
        <f aca="false">'Portfolio Register'!AD20</f>
        <v/>
      </c>
      <c r="AE435" s="99" t="str">
        <f aca="false">IF('Portfolio Register'!AE20="","",'Portfolio Register'!AE20)</f>
        <v/>
      </c>
      <c r="AF435" s="1" t="n">
        <f aca="false">'Portfolio Register'!AF20</f>
        <v>0</v>
      </c>
      <c r="AG435" s="1" t="str">
        <f aca="false">IF(OR(X435="",AC435="",AC435=0),"",IF(OR(AC435="EXPIRED",AC435="OVERDUE"),"1 - OVERDUE",IF(OR(AC435="MISSING DATE",AC435="CHECK INPUT"),"2 - MISSING / CHECK INPUT",IF(AB435&lt;=30,"3 - DUE ≤ 30 DAYS",IF(AB435&lt;=90,"4 - DUE ≤ 90 DAYS",IF(AB435&lt;=180,"5 - DUE ≤ 180 DAYS","6 - DUE ≤ 12 MONTHS"))))))</f>
        <v/>
      </c>
    </row>
    <row r="436" customFormat="false" ht="14.25" hidden="false" customHeight="false" outlineLevel="0" collapsed="false">
      <c r="D436" s="99"/>
      <c r="H436" s="99"/>
      <c r="X436" s="1" t="n">
        <f aca="false">'Portfolio Register'!A20</f>
        <v>0</v>
      </c>
      <c r="Y436" s="1" t="n">
        <f aca="false">'Portfolio Register'!B20</f>
        <v>0</v>
      </c>
      <c r="Z436" s="1" t="str">
        <f aca="false">"Major Defects"</f>
        <v>Major Defects</v>
      </c>
      <c r="AA436" s="99" t="str">
        <f aca="false">IF('Portfolio Register'!AC20="","",'Portfolio Register'!AC20)</f>
        <v/>
      </c>
      <c r="AB436" s="1" t="str">
        <f aca="false">IF('Portfolio Register'!AI20="","",'Portfolio Register'!AI20)</f>
        <v/>
      </c>
      <c r="AC436" s="1" t="str">
        <f aca="false">'Portfolio Register'!AJ20</f>
        <v/>
      </c>
      <c r="AD436" s="1" t="str">
        <f aca="false">'Portfolio Register'!AD20</f>
        <v/>
      </c>
      <c r="AE436" s="99" t="str">
        <f aca="false">IF('Portfolio Register'!AE20="","",'Portfolio Register'!AE20)</f>
        <v/>
      </c>
      <c r="AF436" s="1" t="n">
        <f aca="false">'Portfolio Register'!AF20</f>
        <v>0</v>
      </c>
      <c r="AG436" s="1" t="str">
        <f aca="false">IF(OR(X436="",AC436="",AC436=0),"",IF(OR(AC436="EXPIRED",AC436="OVERDUE"),"1 - OVERDUE",IF(OR(AC436="MISSING DATE",AC436="CHECK INPUT"),"2 - MISSING / CHECK INPUT",IF(AB436&lt;=30,"3 - DUE ≤ 30 DAYS",IF(AB436&lt;=90,"4 - DUE ≤ 90 DAYS",IF(AB436&lt;=180,"5 - DUE ≤ 180 DAYS","6 - DUE ≤ 12 MONTHS"))))))</f>
        <v/>
      </c>
    </row>
    <row r="437" customFormat="false" ht="14.25" hidden="false" customHeight="false" outlineLevel="0" collapsed="false">
      <c r="D437" s="99"/>
      <c r="H437" s="99"/>
      <c r="X437" s="1" t="n">
        <f aca="false">'Portfolio Register'!A21</f>
        <v>0</v>
      </c>
      <c r="Y437" s="1" t="n">
        <f aca="false">'Portfolio Register'!B21</f>
        <v>0</v>
      </c>
      <c r="Z437" s="1" t="str">
        <f aca="false">"OC / Other Defects"</f>
        <v>OC / Other Defects</v>
      </c>
      <c r="AA437" s="99" t="str">
        <f aca="false">IF('Portfolio Register'!AB21="","",'Portfolio Register'!AB21)</f>
        <v/>
      </c>
      <c r="AB437" s="1" t="str">
        <f aca="false">IF('Portfolio Register'!AG21="","",'Portfolio Register'!AG21)</f>
        <v/>
      </c>
      <c r="AC437" s="1" t="str">
        <f aca="false">'Portfolio Register'!AH21</f>
        <v/>
      </c>
      <c r="AD437" s="1" t="str">
        <f aca="false">'Portfolio Register'!AD21</f>
        <v/>
      </c>
      <c r="AE437" s="99" t="str">
        <f aca="false">IF('Portfolio Register'!AE21="","",'Portfolio Register'!AE21)</f>
        <v/>
      </c>
      <c r="AF437" s="1" t="n">
        <f aca="false">'Portfolio Register'!AF21</f>
        <v>0</v>
      </c>
      <c r="AG437" s="1" t="str">
        <f aca="false">IF(OR(X437="",AC437="",AC437=0),"",IF(OR(AC437="EXPIRED",AC437="OVERDUE"),"1 - OVERDUE",IF(OR(AC437="MISSING DATE",AC437="CHECK INPUT"),"2 - MISSING / CHECK INPUT",IF(AB437&lt;=30,"3 - DUE ≤ 30 DAYS",IF(AB437&lt;=90,"4 - DUE ≤ 90 DAYS",IF(AB437&lt;=180,"5 - DUE ≤ 180 DAYS","6 - DUE ≤ 12 MONTHS"))))))</f>
        <v/>
      </c>
    </row>
    <row r="438" customFormat="false" ht="14.25" hidden="false" customHeight="false" outlineLevel="0" collapsed="false">
      <c r="D438" s="99"/>
      <c r="H438" s="99"/>
      <c r="X438" s="1" t="n">
        <f aca="false">'Portfolio Register'!A21</f>
        <v>0</v>
      </c>
      <c r="Y438" s="1" t="n">
        <f aca="false">'Portfolio Register'!B21</f>
        <v>0</v>
      </c>
      <c r="Z438" s="1" t="str">
        <f aca="false">"Major Defects"</f>
        <v>Major Defects</v>
      </c>
      <c r="AA438" s="99" t="str">
        <f aca="false">IF('Portfolio Register'!AC21="","",'Portfolio Register'!AC21)</f>
        <v/>
      </c>
      <c r="AB438" s="1" t="str">
        <f aca="false">IF('Portfolio Register'!AI21="","",'Portfolio Register'!AI21)</f>
        <v/>
      </c>
      <c r="AC438" s="1" t="str">
        <f aca="false">'Portfolio Register'!AJ21</f>
        <v/>
      </c>
      <c r="AD438" s="1" t="str">
        <f aca="false">'Portfolio Register'!AD21</f>
        <v/>
      </c>
      <c r="AE438" s="99" t="str">
        <f aca="false">IF('Portfolio Register'!AE21="","",'Portfolio Register'!AE21)</f>
        <v/>
      </c>
      <c r="AF438" s="1" t="n">
        <f aca="false">'Portfolio Register'!AF21</f>
        <v>0</v>
      </c>
      <c r="AG438" s="1" t="str">
        <f aca="false">IF(OR(X438="",AC438="",AC438=0),"",IF(OR(AC438="EXPIRED",AC438="OVERDUE"),"1 - OVERDUE",IF(OR(AC438="MISSING DATE",AC438="CHECK INPUT"),"2 - MISSING / CHECK INPUT",IF(AB438&lt;=30,"3 - DUE ≤ 30 DAYS",IF(AB438&lt;=90,"4 - DUE ≤ 90 DAYS",IF(AB438&lt;=180,"5 - DUE ≤ 180 DAYS","6 - DUE ≤ 12 MONTHS"))))))</f>
        <v/>
      </c>
    </row>
    <row r="439" customFormat="false" ht="14.25" hidden="false" customHeight="false" outlineLevel="0" collapsed="false">
      <c r="D439" s="99"/>
      <c r="H439" s="99"/>
      <c r="X439" s="1" t="n">
        <f aca="false">'Portfolio Register'!A22</f>
        <v>0</v>
      </c>
      <c r="Y439" s="1" t="n">
        <f aca="false">'Portfolio Register'!B22</f>
        <v>0</v>
      </c>
      <c r="Z439" s="1" t="str">
        <f aca="false">"OC / Other Defects"</f>
        <v>OC / Other Defects</v>
      </c>
      <c r="AA439" s="99" t="str">
        <f aca="false">IF('Portfolio Register'!AB22="","",'Portfolio Register'!AB22)</f>
        <v/>
      </c>
      <c r="AB439" s="1" t="str">
        <f aca="false">IF('Portfolio Register'!AG22="","",'Portfolio Register'!AG22)</f>
        <v/>
      </c>
      <c r="AC439" s="1" t="str">
        <f aca="false">'Portfolio Register'!AH22</f>
        <v/>
      </c>
      <c r="AD439" s="1" t="str">
        <f aca="false">'Portfolio Register'!AD22</f>
        <v/>
      </c>
      <c r="AE439" s="99" t="str">
        <f aca="false">IF('Portfolio Register'!AE22="","",'Portfolio Register'!AE22)</f>
        <v/>
      </c>
      <c r="AF439" s="1" t="n">
        <f aca="false">'Portfolio Register'!AF22</f>
        <v>0</v>
      </c>
      <c r="AG439" s="1" t="str">
        <f aca="false">IF(OR(X439="",AC439="",AC439=0),"",IF(OR(AC439="EXPIRED",AC439="OVERDUE"),"1 - OVERDUE",IF(OR(AC439="MISSING DATE",AC439="CHECK INPUT"),"2 - MISSING / CHECK INPUT",IF(AB439&lt;=30,"3 - DUE ≤ 30 DAYS",IF(AB439&lt;=90,"4 - DUE ≤ 90 DAYS",IF(AB439&lt;=180,"5 - DUE ≤ 180 DAYS","6 - DUE ≤ 12 MONTHS"))))))</f>
        <v/>
      </c>
    </row>
    <row r="440" customFormat="false" ht="14.25" hidden="false" customHeight="false" outlineLevel="0" collapsed="false">
      <c r="D440" s="99"/>
      <c r="H440" s="99"/>
      <c r="X440" s="1" t="n">
        <f aca="false">'Portfolio Register'!A22</f>
        <v>0</v>
      </c>
      <c r="Y440" s="1" t="n">
        <f aca="false">'Portfolio Register'!B22</f>
        <v>0</v>
      </c>
      <c r="Z440" s="1" t="str">
        <f aca="false">"Major Defects"</f>
        <v>Major Defects</v>
      </c>
      <c r="AA440" s="99" t="str">
        <f aca="false">IF('Portfolio Register'!AC22="","",'Portfolio Register'!AC22)</f>
        <v/>
      </c>
      <c r="AB440" s="1" t="str">
        <f aca="false">IF('Portfolio Register'!AI22="","",'Portfolio Register'!AI22)</f>
        <v/>
      </c>
      <c r="AC440" s="1" t="str">
        <f aca="false">'Portfolio Register'!AJ22</f>
        <v/>
      </c>
      <c r="AD440" s="1" t="str">
        <f aca="false">'Portfolio Register'!AD22</f>
        <v/>
      </c>
      <c r="AE440" s="99" t="str">
        <f aca="false">IF('Portfolio Register'!AE22="","",'Portfolio Register'!AE22)</f>
        <v/>
      </c>
      <c r="AF440" s="1" t="n">
        <f aca="false">'Portfolio Register'!AF22</f>
        <v>0</v>
      </c>
      <c r="AG440" s="1" t="str">
        <f aca="false">IF(OR(X440="",AC440="",AC440=0),"",IF(OR(AC440="EXPIRED",AC440="OVERDUE"),"1 - OVERDUE",IF(OR(AC440="MISSING DATE",AC440="CHECK INPUT"),"2 - MISSING / CHECK INPUT",IF(AB440&lt;=30,"3 - DUE ≤ 30 DAYS",IF(AB440&lt;=90,"4 - DUE ≤ 90 DAYS",IF(AB440&lt;=180,"5 - DUE ≤ 180 DAYS","6 - DUE ≤ 12 MONTHS"))))))</f>
        <v/>
      </c>
    </row>
    <row r="441" customFormat="false" ht="14.25" hidden="false" customHeight="false" outlineLevel="0" collapsed="false">
      <c r="D441" s="99"/>
      <c r="H441" s="99"/>
      <c r="X441" s="1" t="n">
        <f aca="false">'Portfolio Register'!A23</f>
        <v>0</v>
      </c>
      <c r="Y441" s="1" t="n">
        <f aca="false">'Portfolio Register'!B23</f>
        <v>0</v>
      </c>
      <c r="Z441" s="1" t="str">
        <f aca="false">"OC / Other Defects"</f>
        <v>OC / Other Defects</v>
      </c>
      <c r="AA441" s="99" t="str">
        <f aca="false">IF('Portfolio Register'!AB23="","",'Portfolio Register'!AB23)</f>
        <v/>
      </c>
      <c r="AB441" s="1" t="str">
        <f aca="false">IF('Portfolio Register'!AG23="","",'Portfolio Register'!AG23)</f>
        <v/>
      </c>
      <c r="AC441" s="1" t="str">
        <f aca="false">'Portfolio Register'!AH23</f>
        <v/>
      </c>
      <c r="AD441" s="1" t="str">
        <f aca="false">'Portfolio Register'!AD23</f>
        <v/>
      </c>
      <c r="AE441" s="99" t="str">
        <f aca="false">IF('Portfolio Register'!AE23="","",'Portfolio Register'!AE23)</f>
        <v/>
      </c>
      <c r="AF441" s="1" t="n">
        <f aca="false">'Portfolio Register'!AF23</f>
        <v>0</v>
      </c>
      <c r="AG441" s="1" t="str">
        <f aca="false">IF(OR(X441="",AC441="",AC441=0),"",IF(OR(AC441="EXPIRED",AC441="OVERDUE"),"1 - OVERDUE",IF(OR(AC441="MISSING DATE",AC441="CHECK INPUT"),"2 - MISSING / CHECK INPUT",IF(AB441&lt;=30,"3 - DUE ≤ 30 DAYS",IF(AB441&lt;=90,"4 - DUE ≤ 90 DAYS",IF(AB441&lt;=180,"5 - DUE ≤ 180 DAYS","6 - DUE ≤ 12 MONTHS"))))))</f>
        <v/>
      </c>
    </row>
    <row r="442" customFormat="false" ht="14.25" hidden="false" customHeight="false" outlineLevel="0" collapsed="false">
      <c r="D442" s="99"/>
      <c r="H442" s="99"/>
      <c r="X442" s="1" t="n">
        <f aca="false">'Portfolio Register'!A23</f>
        <v>0</v>
      </c>
      <c r="Y442" s="1" t="n">
        <f aca="false">'Portfolio Register'!B23</f>
        <v>0</v>
      </c>
      <c r="Z442" s="1" t="str">
        <f aca="false">"Major Defects"</f>
        <v>Major Defects</v>
      </c>
      <c r="AA442" s="99" t="str">
        <f aca="false">IF('Portfolio Register'!AC23="","",'Portfolio Register'!AC23)</f>
        <v/>
      </c>
      <c r="AB442" s="1" t="str">
        <f aca="false">IF('Portfolio Register'!AI23="","",'Portfolio Register'!AI23)</f>
        <v/>
      </c>
      <c r="AC442" s="1" t="str">
        <f aca="false">'Portfolio Register'!AJ23</f>
        <v/>
      </c>
      <c r="AD442" s="1" t="str">
        <f aca="false">'Portfolio Register'!AD23</f>
        <v/>
      </c>
      <c r="AE442" s="99" t="str">
        <f aca="false">IF('Portfolio Register'!AE23="","",'Portfolio Register'!AE23)</f>
        <v/>
      </c>
      <c r="AF442" s="1" t="n">
        <f aca="false">'Portfolio Register'!AF23</f>
        <v>0</v>
      </c>
      <c r="AG442" s="1" t="str">
        <f aca="false">IF(OR(X442="",AC442="",AC442=0),"",IF(OR(AC442="EXPIRED",AC442="OVERDUE"),"1 - OVERDUE",IF(OR(AC442="MISSING DATE",AC442="CHECK INPUT"),"2 - MISSING / CHECK INPUT",IF(AB442&lt;=30,"3 - DUE ≤ 30 DAYS",IF(AB442&lt;=90,"4 - DUE ≤ 90 DAYS",IF(AB442&lt;=180,"5 - DUE ≤ 180 DAYS","6 - DUE ≤ 12 MONTHS"))))))</f>
        <v/>
      </c>
    </row>
    <row r="443" customFormat="false" ht="14.25" hidden="false" customHeight="false" outlineLevel="0" collapsed="false">
      <c r="D443" s="99"/>
      <c r="H443" s="99"/>
      <c r="X443" s="1" t="n">
        <f aca="false">'Portfolio Register'!A24</f>
        <v>0</v>
      </c>
      <c r="Y443" s="1" t="n">
        <f aca="false">'Portfolio Register'!B24</f>
        <v>0</v>
      </c>
      <c r="Z443" s="1" t="str">
        <f aca="false">"OC / Other Defects"</f>
        <v>OC / Other Defects</v>
      </c>
      <c r="AA443" s="99" t="str">
        <f aca="false">IF('Portfolio Register'!AB24="","",'Portfolio Register'!AB24)</f>
        <v/>
      </c>
      <c r="AB443" s="1" t="str">
        <f aca="false">IF('Portfolio Register'!AG24="","",'Portfolio Register'!AG24)</f>
        <v/>
      </c>
      <c r="AC443" s="1" t="str">
        <f aca="false">'Portfolio Register'!AH24</f>
        <v/>
      </c>
      <c r="AD443" s="1" t="str">
        <f aca="false">'Portfolio Register'!AD24</f>
        <v/>
      </c>
      <c r="AE443" s="99" t="str">
        <f aca="false">IF('Portfolio Register'!AE24="","",'Portfolio Register'!AE24)</f>
        <v/>
      </c>
      <c r="AF443" s="1" t="n">
        <f aca="false">'Portfolio Register'!AF24</f>
        <v>0</v>
      </c>
      <c r="AG443" s="1" t="str">
        <f aca="false">IF(OR(X443="",AC443="",AC443=0),"",IF(OR(AC443="EXPIRED",AC443="OVERDUE"),"1 - OVERDUE",IF(OR(AC443="MISSING DATE",AC443="CHECK INPUT"),"2 - MISSING / CHECK INPUT",IF(AB443&lt;=30,"3 - DUE ≤ 30 DAYS",IF(AB443&lt;=90,"4 - DUE ≤ 90 DAYS",IF(AB443&lt;=180,"5 - DUE ≤ 180 DAYS","6 - DUE ≤ 12 MONTHS"))))))</f>
        <v/>
      </c>
    </row>
    <row r="444" customFormat="false" ht="14.25" hidden="false" customHeight="false" outlineLevel="0" collapsed="false">
      <c r="D444" s="99"/>
      <c r="H444" s="99"/>
      <c r="X444" s="1" t="n">
        <f aca="false">'Portfolio Register'!A24</f>
        <v>0</v>
      </c>
      <c r="Y444" s="1" t="n">
        <f aca="false">'Portfolio Register'!B24</f>
        <v>0</v>
      </c>
      <c r="Z444" s="1" t="str">
        <f aca="false">"Major Defects"</f>
        <v>Major Defects</v>
      </c>
      <c r="AA444" s="99" t="str">
        <f aca="false">IF('Portfolio Register'!AC24="","",'Portfolio Register'!AC24)</f>
        <v/>
      </c>
      <c r="AB444" s="1" t="str">
        <f aca="false">IF('Portfolio Register'!AI24="","",'Portfolio Register'!AI24)</f>
        <v/>
      </c>
      <c r="AC444" s="1" t="str">
        <f aca="false">'Portfolio Register'!AJ24</f>
        <v/>
      </c>
      <c r="AD444" s="1" t="str">
        <f aca="false">'Portfolio Register'!AD24</f>
        <v/>
      </c>
      <c r="AE444" s="99" t="str">
        <f aca="false">IF('Portfolio Register'!AE24="","",'Portfolio Register'!AE24)</f>
        <v/>
      </c>
      <c r="AF444" s="1" t="n">
        <f aca="false">'Portfolio Register'!AF24</f>
        <v>0</v>
      </c>
      <c r="AG444" s="1" t="str">
        <f aca="false">IF(OR(X444="",AC444="",AC444=0),"",IF(OR(AC444="EXPIRED",AC444="OVERDUE"),"1 - OVERDUE",IF(OR(AC444="MISSING DATE",AC444="CHECK INPUT"),"2 - MISSING / CHECK INPUT",IF(AB444&lt;=30,"3 - DUE ≤ 30 DAYS",IF(AB444&lt;=90,"4 - DUE ≤ 90 DAYS",IF(AB444&lt;=180,"5 - DUE ≤ 180 DAYS","6 - DUE ≤ 12 MONTHS"))))))</f>
        <v/>
      </c>
    </row>
    <row r="445" customFormat="false" ht="14.25" hidden="false" customHeight="false" outlineLevel="0" collapsed="false">
      <c r="D445" s="99"/>
      <c r="H445" s="99"/>
      <c r="X445" s="1" t="n">
        <f aca="false">'Portfolio Register'!A25</f>
        <v>0</v>
      </c>
      <c r="Y445" s="1" t="n">
        <f aca="false">'Portfolio Register'!B25</f>
        <v>0</v>
      </c>
      <c r="Z445" s="1" t="str">
        <f aca="false">"OC / Other Defects"</f>
        <v>OC / Other Defects</v>
      </c>
      <c r="AA445" s="99" t="str">
        <f aca="false">IF('Portfolio Register'!AB25="","",'Portfolio Register'!AB25)</f>
        <v/>
      </c>
      <c r="AB445" s="1" t="str">
        <f aca="false">IF('Portfolio Register'!AG25="","",'Portfolio Register'!AG25)</f>
        <v/>
      </c>
      <c r="AC445" s="1" t="str">
        <f aca="false">'Portfolio Register'!AH25</f>
        <v/>
      </c>
      <c r="AD445" s="1" t="str">
        <f aca="false">'Portfolio Register'!AD25</f>
        <v/>
      </c>
      <c r="AE445" s="99" t="str">
        <f aca="false">IF('Portfolio Register'!AE25="","",'Portfolio Register'!AE25)</f>
        <v/>
      </c>
      <c r="AF445" s="1" t="n">
        <f aca="false">'Portfolio Register'!AF25</f>
        <v>0</v>
      </c>
      <c r="AG445" s="1" t="str">
        <f aca="false">IF(OR(X445="",AC445="",AC445=0),"",IF(OR(AC445="EXPIRED",AC445="OVERDUE"),"1 - OVERDUE",IF(OR(AC445="MISSING DATE",AC445="CHECK INPUT"),"2 - MISSING / CHECK INPUT",IF(AB445&lt;=30,"3 - DUE ≤ 30 DAYS",IF(AB445&lt;=90,"4 - DUE ≤ 90 DAYS",IF(AB445&lt;=180,"5 - DUE ≤ 180 DAYS","6 - DUE ≤ 12 MONTHS"))))))</f>
        <v/>
      </c>
    </row>
    <row r="446" customFormat="false" ht="14.25" hidden="false" customHeight="false" outlineLevel="0" collapsed="false">
      <c r="D446" s="99"/>
      <c r="H446" s="99"/>
      <c r="X446" s="1" t="n">
        <f aca="false">'Portfolio Register'!A25</f>
        <v>0</v>
      </c>
      <c r="Y446" s="1" t="n">
        <f aca="false">'Portfolio Register'!B25</f>
        <v>0</v>
      </c>
      <c r="Z446" s="1" t="str">
        <f aca="false">"Major Defects"</f>
        <v>Major Defects</v>
      </c>
      <c r="AA446" s="99" t="str">
        <f aca="false">IF('Portfolio Register'!AC25="","",'Portfolio Register'!AC25)</f>
        <v/>
      </c>
      <c r="AB446" s="1" t="str">
        <f aca="false">IF('Portfolio Register'!AI25="","",'Portfolio Register'!AI25)</f>
        <v/>
      </c>
      <c r="AC446" s="1" t="str">
        <f aca="false">'Portfolio Register'!AJ25</f>
        <v/>
      </c>
      <c r="AD446" s="1" t="str">
        <f aca="false">'Portfolio Register'!AD25</f>
        <v/>
      </c>
      <c r="AE446" s="99" t="str">
        <f aca="false">IF('Portfolio Register'!AE25="","",'Portfolio Register'!AE25)</f>
        <v/>
      </c>
      <c r="AF446" s="1" t="n">
        <f aca="false">'Portfolio Register'!AF25</f>
        <v>0</v>
      </c>
      <c r="AG446" s="1" t="str">
        <f aca="false">IF(OR(X446="",AC446="",AC446=0),"",IF(OR(AC446="EXPIRED",AC446="OVERDUE"),"1 - OVERDUE",IF(OR(AC446="MISSING DATE",AC446="CHECK INPUT"),"2 - MISSING / CHECK INPUT",IF(AB446&lt;=30,"3 - DUE ≤ 30 DAYS",IF(AB446&lt;=90,"4 - DUE ≤ 90 DAYS",IF(AB446&lt;=180,"5 - DUE ≤ 180 DAYS","6 - DUE ≤ 12 MONTHS"))))))</f>
        <v/>
      </c>
    </row>
    <row r="447" customFormat="false" ht="14.25" hidden="false" customHeight="false" outlineLevel="0" collapsed="false">
      <c r="D447" s="99"/>
      <c r="H447" s="99"/>
      <c r="X447" s="1" t="n">
        <f aca="false">'Portfolio Register'!A26</f>
        <v>0</v>
      </c>
      <c r="Y447" s="1" t="n">
        <f aca="false">'Portfolio Register'!B26</f>
        <v>0</v>
      </c>
      <c r="Z447" s="1" t="str">
        <f aca="false">"OC / Other Defects"</f>
        <v>OC / Other Defects</v>
      </c>
      <c r="AA447" s="99" t="str">
        <f aca="false">IF('Portfolio Register'!AB26="","",'Portfolio Register'!AB26)</f>
        <v/>
      </c>
      <c r="AB447" s="1" t="str">
        <f aca="false">IF('Portfolio Register'!AG26="","",'Portfolio Register'!AG26)</f>
        <v/>
      </c>
      <c r="AC447" s="1" t="str">
        <f aca="false">'Portfolio Register'!AH26</f>
        <v/>
      </c>
      <c r="AD447" s="1" t="str">
        <f aca="false">'Portfolio Register'!AD26</f>
        <v/>
      </c>
      <c r="AE447" s="99" t="str">
        <f aca="false">IF('Portfolio Register'!AE26="","",'Portfolio Register'!AE26)</f>
        <v/>
      </c>
      <c r="AF447" s="1" t="n">
        <f aca="false">'Portfolio Register'!AF26</f>
        <v>0</v>
      </c>
      <c r="AG447" s="1" t="str">
        <f aca="false">IF(OR(X447="",AC447="",AC447=0),"",IF(OR(AC447="EXPIRED",AC447="OVERDUE"),"1 - OVERDUE",IF(OR(AC447="MISSING DATE",AC447="CHECK INPUT"),"2 - MISSING / CHECK INPUT",IF(AB447&lt;=30,"3 - DUE ≤ 30 DAYS",IF(AB447&lt;=90,"4 - DUE ≤ 90 DAYS",IF(AB447&lt;=180,"5 - DUE ≤ 180 DAYS","6 - DUE ≤ 12 MONTHS"))))))</f>
        <v/>
      </c>
    </row>
    <row r="448" customFormat="false" ht="14.25" hidden="false" customHeight="false" outlineLevel="0" collapsed="false">
      <c r="D448" s="99"/>
      <c r="H448" s="99"/>
      <c r="X448" s="1" t="n">
        <f aca="false">'Portfolio Register'!A26</f>
        <v>0</v>
      </c>
      <c r="Y448" s="1" t="n">
        <f aca="false">'Portfolio Register'!B26</f>
        <v>0</v>
      </c>
      <c r="Z448" s="1" t="str">
        <f aca="false">"Major Defects"</f>
        <v>Major Defects</v>
      </c>
      <c r="AA448" s="99" t="str">
        <f aca="false">IF('Portfolio Register'!AC26="","",'Portfolio Register'!AC26)</f>
        <v/>
      </c>
      <c r="AB448" s="1" t="str">
        <f aca="false">IF('Portfolio Register'!AI26="","",'Portfolio Register'!AI26)</f>
        <v/>
      </c>
      <c r="AC448" s="1" t="str">
        <f aca="false">'Portfolio Register'!AJ26</f>
        <v/>
      </c>
      <c r="AD448" s="1" t="str">
        <f aca="false">'Portfolio Register'!AD26</f>
        <v/>
      </c>
      <c r="AE448" s="99" t="str">
        <f aca="false">IF('Portfolio Register'!AE26="","",'Portfolio Register'!AE26)</f>
        <v/>
      </c>
      <c r="AF448" s="1" t="n">
        <f aca="false">'Portfolio Register'!AF26</f>
        <v>0</v>
      </c>
      <c r="AG448" s="1" t="str">
        <f aca="false">IF(OR(X448="",AC448="",AC448=0),"",IF(OR(AC448="EXPIRED",AC448="OVERDUE"),"1 - OVERDUE",IF(OR(AC448="MISSING DATE",AC448="CHECK INPUT"),"2 - MISSING / CHECK INPUT",IF(AB448&lt;=30,"3 - DUE ≤ 30 DAYS",IF(AB448&lt;=90,"4 - DUE ≤ 90 DAYS",IF(AB448&lt;=180,"5 - DUE ≤ 180 DAYS","6 - DUE ≤ 12 MONTHS"))))))</f>
        <v/>
      </c>
    </row>
    <row r="449" customFormat="false" ht="14.25" hidden="false" customHeight="false" outlineLevel="0" collapsed="false">
      <c r="D449" s="99"/>
      <c r="H449" s="99"/>
      <c r="X449" s="1" t="n">
        <f aca="false">'Portfolio Register'!A27</f>
        <v>0</v>
      </c>
      <c r="Y449" s="1" t="n">
        <f aca="false">'Portfolio Register'!B27</f>
        <v>0</v>
      </c>
      <c r="Z449" s="1" t="str">
        <f aca="false">"OC / Other Defects"</f>
        <v>OC / Other Defects</v>
      </c>
      <c r="AA449" s="99" t="str">
        <f aca="false">IF('Portfolio Register'!AB27="","",'Portfolio Register'!AB27)</f>
        <v/>
      </c>
      <c r="AB449" s="1" t="str">
        <f aca="false">IF('Portfolio Register'!AG27="","",'Portfolio Register'!AG27)</f>
        <v/>
      </c>
      <c r="AC449" s="1" t="str">
        <f aca="false">'Portfolio Register'!AH27</f>
        <v/>
      </c>
      <c r="AD449" s="1" t="str">
        <f aca="false">'Portfolio Register'!AD27</f>
        <v/>
      </c>
      <c r="AE449" s="99" t="str">
        <f aca="false">IF('Portfolio Register'!AE27="","",'Portfolio Register'!AE27)</f>
        <v/>
      </c>
      <c r="AF449" s="1" t="n">
        <f aca="false">'Portfolio Register'!AF27</f>
        <v>0</v>
      </c>
      <c r="AG449" s="1" t="str">
        <f aca="false">IF(OR(X449="",AC449="",AC449=0),"",IF(OR(AC449="EXPIRED",AC449="OVERDUE"),"1 - OVERDUE",IF(OR(AC449="MISSING DATE",AC449="CHECK INPUT"),"2 - MISSING / CHECK INPUT",IF(AB449&lt;=30,"3 - DUE ≤ 30 DAYS",IF(AB449&lt;=90,"4 - DUE ≤ 90 DAYS",IF(AB449&lt;=180,"5 - DUE ≤ 180 DAYS","6 - DUE ≤ 12 MONTHS"))))))</f>
        <v/>
      </c>
    </row>
    <row r="450" customFormat="false" ht="14.25" hidden="false" customHeight="false" outlineLevel="0" collapsed="false">
      <c r="D450" s="99"/>
      <c r="H450" s="99"/>
      <c r="X450" s="1" t="n">
        <f aca="false">'Portfolio Register'!A27</f>
        <v>0</v>
      </c>
      <c r="Y450" s="1" t="n">
        <f aca="false">'Portfolio Register'!B27</f>
        <v>0</v>
      </c>
      <c r="Z450" s="1" t="str">
        <f aca="false">"Major Defects"</f>
        <v>Major Defects</v>
      </c>
      <c r="AA450" s="99" t="str">
        <f aca="false">IF('Portfolio Register'!AC27="","",'Portfolio Register'!AC27)</f>
        <v/>
      </c>
      <c r="AB450" s="1" t="str">
        <f aca="false">IF('Portfolio Register'!AI27="","",'Portfolio Register'!AI27)</f>
        <v/>
      </c>
      <c r="AC450" s="1" t="str">
        <f aca="false">'Portfolio Register'!AJ27</f>
        <v/>
      </c>
      <c r="AD450" s="1" t="str">
        <f aca="false">'Portfolio Register'!AD27</f>
        <v/>
      </c>
      <c r="AE450" s="99" t="str">
        <f aca="false">IF('Portfolio Register'!AE27="","",'Portfolio Register'!AE27)</f>
        <v/>
      </c>
      <c r="AF450" s="1" t="n">
        <f aca="false">'Portfolio Register'!AF27</f>
        <v>0</v>
      </c>
      <c r="AG450" s="1" t="str">
        <f aca="false">IF(OR(X450="",AC450="",AC450=0),"",IF(OR(AC450="EXPIRED",AC450="OVERDUE"),"1 - OVERDUE",IF(OR(AC450="MISSING DATE",AC450="CHECK INPUT"),"2 - MISSING / CHECK INPUT",IF(AB450&lt;=30,"3 - DUE ≤ 30 DAYS",IF(AB450&lt;=90,"4 - DUE ≤ 90 DAYS",IF(AB450&lt;=180,"5 - DUE ≤ 180 DAYS","6 - DUE ≤ 12 MONTHS"))))))</f>
        <v/>
      </c>
    </row>
    <row r="451" customFormat="false" ht="14.25" hidden="false" customHeight="false" outlineLevel="0" collapsed="false">
      <c r="D451" s="99"/>
      <c r="H451" s="99"/>
      <c r="X451" s="1" t="n">
        <f aca="false">'Portfolio Register'!A28</f>
        <v>0</v>
      </c>
      <c r="Y451" s="1" t="n">
        <f aca="false">'Portfolio Register'!B28</f>
        <v>0</v>
      </c>
      <c r="Z451" s="1" t="str">
        <f aca="false">"OC / Other Defects"</f>
        <v>OC / Other Defects</v>
      </c>
      <c r="AA451" s="99" t="str">
        <f aca="false">IF('Portfolio Register'!AB28="","",'Portfolio Register'!AB28)</f>
        <v/>
      </c>
      <c r="AB451" s="1" t="str">
        <f aca="false">IF('Portfolio Register'!AG28="","",'Portfolio Register'!AG28)</f>
        <v/>
      </c>
      <c r="AC451" s="1" t="str">
        <f aca="false">'Portfolio Register'!AH28</f>
        <v/>
      </c>
      <c r="AD451" s="1" t="str">
        <f aca="false">'Portfolio Register'!AD28</f>
        <v/>
      </c>
      <c r="AE451" s="99" t="str">
        <f aca="false">IF('Portfolio Register'!AE28="","",'Portfolio Register'!AE28)</f>
        <v/>
      </c>
      <c r="AF451" s="1" t="n">
        <f aca="false">'Portfolio Register'!AF28</f>
        <v>0</v>
      </c>
      <c r="AG451" s="1" t="str">
        <f aca="false">IF(OR(X451="",AC451="",AC451=0),"",IF(OR(AC451="EXPIRED",AC451="OVERDUE"),"1 - OVERDUE",IF(OR(AC451="MISSING DATE",AC451="CHECK INPUT"),"2 - MISSING / CHECK INPUT",IF(AB451&lt;=30,"3 - DUE ≤ 30 DAYS",IF(AB451&lt;=90,"4 - DUE ≤ 90 DAYS",IF(AB451&lt;=180,"5 - DUE ≤ 180 DAYS","6 - DUE ≤ 12 MONTHS"))))))</f>
        <v/>
      </c>
    </row>
    <row r="452" customFormat="false" ht="14.25" hidden="false" customHeight="false" outlineLevel="0" collapsed="false">
      <c r="D452" s="99"/>
      <c r="H452" s="99"/>
      <c r="X452" s="1" t="n">
        <f aca="false">'Portfolio Register'!A28</f>
        <v>0</v>
      </c>
      <c r="Y452" s="1" t="n">
        <f aca="false">'Portfolio Register'!B28</f>
        <v>0</v>
      </c>
      <c r="Z452" s="1" t="str">
        <f aca="false">"Major Defects"</f>
        <v>Major Defects</v>
      </c>
      <c r="AA452" s="99" t="str">
        <f aca="false">IF('Portfolio Register'!AC28="","",'Portfolio Register'!AC28)</f>
        <v/>
      </c>
      <c r="AB452" s="1" t="str">
        <f aca="false">IF('Portfolio Register'!AI28="","",'Portfolio Register'!AI28)</f>
        <v/>
      </c>
      <c r="AC452" s="1" t="str">
        <f aca="false">'Portfolio Register'!AJ28</f>
        <v/>
      </c>
      <c r="AD452" s="1" t="str">
        <f aca="false">'Portfolio Register'!AD28</f>
        <v/>
      </c>
      <c r="AE452" s="99" t="str">
        <f aca="false">IF('Portfolio Register'!AE28="","",'Portfolio Register'!AE28)</f>
        <v/>
      </c>
      <c r="AF452" s="1" t="n">
        <f aca="false">'Portfolio Register'!AF28</f>
        <v>0</v>
      </c>
      <c r="AG452" s="1" t="str">
        <f aca="false">IF(OR(X452="",AC452="",AC452=0),"",IF(OR(AC452="EXPIRED",AC452="OVERDUE"),"1 - OVERDUE",IF(OR(AC452="MISSING DATE",AC452="CHECK INPUT"),"2 - MISSING / CHECK INPUT",IF(AB452&lt;=30,"3 - DUE ≤ 30 DAYS",IF(AB452&lt;=90,"4 - DUE ≤ 90 DAYS",IF(AB452&lt;=180,"5 - DUE ≤ 180 DAYS","6 - DUE ≤ 12 MONTHS"))))))</f>
        <v/>
      </c>
    </row>
    <row r="453" customFormat="false" ht="14.25" hidden="false" customHeight="false" outlineLevel="0" collapsed="false">
      <c r="D453" s="99"/>
      <c r="H453" s="99"/>
      <c r="X453" s="1" t="n">
        <f aca="false">'Portfolio Register'!A29</f>
        <v>0</v>
      </c>
      <c r="Y453" s="1" t="n">
        <f aca="false">'Portfolio Register'!B29</f>
        <v>0</v>
      </c>
      <c r="Z453" s="1" t="str">
        <f aca="false">"OC / Other Defects"</f>
        <v>OC / Other Defects</v>
      </c>
      <c r="AA453" s="99" t="str">
        <f aca="false">IF('Portfolio Register'!AB29="","",'Portfolio Register'!AB29)</f>
        <v/>
      </c>
      <c r="AB453" s="1" t="str">
        <f aca="false">IF('Portfolio Register'!AG29="","",'Portfolio Register'!AG29)</f>
        <v/>
      </c>
      <c r="AC453" s="1" t="str">
        <f aca="false">'Portfolio Register'!AH29</f>
        <v/>
      </c>
      <c r="AD453" s="1" t="str">
        <f aca="false">'Portfolio Register'!AD29</f>
        <v/>
      </c>
      <c r="AE453" s="99" t="str">
        <f aca="false">IF('Portfolio Register'!AE29="","",'Portfolio Register'!AE29)</f>
        <v/>
      </c>
      <c r="AF453" s="1" t="n">
        <f aca="false">'Portfolio Register'!AF29</f>
        <v>0</v>
      </c>
      <c r="AG453" s="1" t="str">
        <f aca="false">IF(OR(X453="",AC453="",AC453=0),"",IF(OR(AC453="EXPIRED",AC453="OVERDUE"),"1 - OVERDUE",IF(OR(AC453="MISSING DATE",AC453="CHECK INPUT"),"2 - MISSING / CHECK INPUT",IF(AB453&lt;=30,"3 - DUE ≤ 30 DAYS",IF(AB453&lt;=90,"4 - DUE ≤ 90 DAYS",IF(AB453&lt;=180,"5 - DUE ≤ 180 DAYS","6 - DUE ≤ 12 MONTHS"))))))</f>
        <v/>
      </c>
    </row>
    <row r="454" customFormat="false" ht="14.25" hidden="false" customHeight="false" outlineLevel="0" collapsed="false">
      <c r="D454" s="99"/>
      <c r="H454" s="99"/>
      <c r="X454" s="1" t="n">
        <f aca="false">'Portfolio Register'!A29</f>
        <v>0</v>
      </c>
      <c r="Y454" s="1" t="n">
        <f aca="false">'Portfolio Register'!B29</f>
        <v>0</v>
      </c>
      <c r="Z454" s="1" t="str">
        <f aca="false">"Major Defects"</f>
        <v>Major Defects</v>
      </c>
      <c r="AA454" s="99" t="str">
        <f aca="false">IF('Portfolio Register'!AC29="","",'Portfolio Register'!AC29)</f>
        <v/>
      </c>
      <c r="AB454" s="1" t="str">
        <f aca="false">IF('Portfolio Register'!AI29="","",'Portfolio Register'!AI29)</f>
        <v/>
      </c>
      <c r="AC454" s="1" t="str">
        <f aca="false">'Portfolio Register'!AJ29</f>
        <v/>
      </c>
      <c r="AD454" s="1" t="str">
        <f aca="false">'Portfolio Register'!AD29</f>
        <v/>
      </c>
      <c r="AE454" s="99" t="str">
        <f aca="false">IF('Portfolio Register'!AE29="","",'Portfolio Register'!AE29)</f>
        <v/>
      </c>
      <c r="AF454" s="1" t="n">
        <f aca="false">'Portfolio Register'!AF29</f>
        <v>0</v>
      </c>
      <c r="AG454" s="1" t="str">
        <f aca="false">IF(OR(X454="",AC454="",AC454=0),"",IF(OR(AC454="EXPIRED",AC454="OVERDUE"),"1 - OVERDUE",IF(OR(AC454="MISSING DATE",AC454="CHECK INPUT"),"2 - MISSING / CHECK INPUT",IF(AB454&lt;=30,"3 - DUE ≤ 30 DAYS",IF(AB454&lt;=90,"4 - DUE ≤ 90 DAYS",IF(AB454&lt;=180,"5 - DUE ≤ 180 DAYS","6 - DUE ≤ 12 MONTHS"))))))</f>
        <v/>
      </c>
    </row>
    <row r="455" customFormat="false" ht="14.25" hidden="false" customHeight="false" outlineLevel="0" collapsed="false">
      <c r="D455" s="99"/>
      <c r="H455" s="99"/>
      <c r="X455" s="1" t="n">
        <f aca="false">'Portfolio Register'!A30</f>
        <v>0</v>
      </c>
      <c r="Y455" s="1" t="n">
        <f aca="false">'Portfolio Register'!B30</f>
        <v>0</v>
      </c>
      <c r="Z455" s="1" t="str">
        <f aca="false">"OC / Other Defects"</f>
        <v>OC / Other Defects</v>
      </c>
      <c r="AA455" s="99" t="str">
        <f aca="false">IF('Portfolio Register'!AB30="","",'Portfolio Register'!AB30)</f>
        <v/>
      </c>
      <c r="AB455" s="1" t="str">
        <f aca="false">IF('Portfolio Register'!AG30="","",'Portfolio Register'!AG30)</f>
        <v/>
      </c>
      <c r="AC455" s="1" t="str">
        <f aca="false">'Portfolio Register'!AH30</f>
        <v/>
      </c>
      <c r="AD455" s="1" t="str">
        <f aca="false">'Portfolio Register'!AD30</f>
        <v/>
      </c>
      <c r="AE455" s="99" t="str">
        <f aca="false">IF('Portfolio Register'!AE30="","",'Portfolio Register'!AE30)</f>
        <v/>
      </c>
      <c r="AF455" s="1" t="n">
        <f aca="false">'Portfolio Register'!AF30</f>
        <v>0</v>
      </c>
      <c r="AG455" s="1" t="str">
        <f aca="false">IF(OR(X455="",AC455="",AC455=0),"",IF(OR(AC455="EXPIRED",AC455="OVERDUE"),"1 - OVERDUE",IF(OR(AC455="MISSING DATE",AC455="CHECK INPUT"),"2 - MISSING / CHECK INPUT",IF(AB455&lt;=30,"3 - DUE ≤ 30 DAYS",IF(AB455&lt;=90,"4 - DUE ≤ 90 DAYS",IF(AB455&lt;=180,"5 - DUE ≤ 180 DAYS","6 - DUE ≤ 12 MONTHS"))))))</f>
        <v/>
      </c>
    </row>
    <row r="456" customFormat="false" ht="14.25" hidden="false" customHeight="false" outlineLevel="0" collapsed="false">
      <c r="D456" s="99"/>
      <c r="H456" s="99"/>
      <c r="X456" s="1" t="n">
        <f aca="false">'Portfolio Register'!A30</f>
        <v>0</v>
      </c>
      <c r="Y456" s="1" t="n">
        <f aca="false">'Portfolio Register'!B30</f>
        <v>0</v>
      </c>
      <c r="Z456" s="1" t="str">
        <f aca="false">"Major Defects"</f>
        <v>Major Defects</v>
      </c>
      <c r="AA456" s="99" t="str">
        <f aca="false">IF('Portfolio Register'!AC30="","",'Portfolio Register'!AC30)</f>
        <v/>
      </c>
      <c r="AB456" s="1" t="str">
        <f aca="false">IF('Portfolio Register'!AI30="","",'Portfolio Register'!AI30)</f>
        <v/>
      </c>
      <c r="AC456" s="1" t="str">
        <f aca="false">'Portfolio Register'!AJ30</f>
        <v/>
      </c>
      <c r="AD456" s="1" t="str">
        <f aca="false">'Portfolio Register'!AD30</f>
        <v/>
      </c>
      <c r="AE456" s="99" t="str">
        <f aca="false">IF('Portfolio Register'!AE30="","",'Portfolio Register'!AE30)</f>
        <v/>
      </c>
      <c r="AF456" s="1" t="n">
        <f aca="false">'Portfolio Register'!AF30</f>
        <v>0</v>
      </c>
      <c r="AG456" s="1" t="str">
        <f aca="false">IF(OR(X456="",AC456="",AC456=0),"",IF(OR(AC456="EXPIRED",AC456="OVERDUE"),"1 - OVERDUE",IF(OR(AC456="MISSING DATE",AC456="CHECK INPUT"),"2 - MISSING / CHECK INPUT",IF(AB456&lt;=30,"3 - DUE ≤ 30 DAYS",IF(AB456&lt;=90,"4 - DUE ≤ 90 DAYS",IF(AB456&lt;=180,"5 - DUE ≤ 180 DAYS","6 - DUE ≤ 12 MONTHS"))))))</f>
        <v/>
      </c>
    </row>
    <row r="457" customFormat="false" ht="14.25" hidden="false" customHeight="false" outlineLevel="0" collapsed="false">
      <c r="D457" s="99"/>
      <c r="H457" s="99"/>
      <c r="X457" s="1" t="n">
        <f aca="false">'Portfolio Register'!A31</f>
        <v>0</v>
      </c>
      <c r="Y457" s="1" t="n">
        <f aca="false">'Portfolio Register'!B31</f>
        <v>0</v>
      </c>
      <c r="Z457" s="1" t="str">
        <f aca="false">"OC / Other Defects"</f>
        <v>OC / Other Defects</v>
      </c>
      <c r="AA457" s="99" t="str">
        <f aca="false">IF('Portfolio Register'!AB31="","",'Portfolio Register'!AB31)</f>
        <v/>
      </c>
      <c r="AB457" s="1" t="str">
        <f aca="false">IF('Portfolio Register'!AG31="","",'Portfolio Register'!AG31)</f>
        <v/>
      </c>
      <c r="AC457" s="1" t="str">
        <f aca="false">'Portfolio Register'!AH31</f>
        <v/>
      </c>
      <c r="AD457" s="1" t="str">
        <f aca="false">'Portfolio Register'!AD31</f>
        <v/>
      </c>
      <c r="AE457" s="99" t="str">
        <f aca="false">IF('Portfolio Register'!AE31="","",'Portfolio Register'!AE31)</f>
        <v/>
      </c>
      <c r="AF457" s="1" t="n">
        <f aca="false">'Portfolio Register'!AF31</f>
        <v>0</v>
      </c>
      <c r="AG457" s="1" t="str">
        <f aca="false">IF(OR(X457="",AC457="",AC457=0),"",IF(OR(AC457="EXPIRED",AC457="OVERDUE"),"1 - OVERDUE",IF(OR(AC457="MISSING DATE",AC457="CHECK INPUT"),"2 - MISSING / CHECK INPUT",IF(AB457&lt;=30,"3 - DUE ≤ 30 DAYS",IF(AB457&lt;=90,"4 - DUE ≤ 90 DAYS",IF(AB457&lt;=180,"5 - DUE ≤ 180 DAYS","6 - DUE ≤ 12 MONTHS"))))))</f>
        <v/>
      </c>
    </row>
    <row r="458" customFormat="false" ht="14.25" hidden="false" customHeight="false" outlineLevel="0" collapsed="false">
      <c r="D458" s="99"/>
      <c r="H458" s="99"/>
      <c r="X458" s="1" t="n">
        <f aca="false">'Portfolio Register'!A31</f>
        <v>0</v>
      </c>
      <c r="Y458" s="1" t="n">
        <f aca="false">'Portfolio Register'!B31</f>
        <v>0</v>
      </c>
      <c r="Z458" s="1" t="str">
        <f aca="false">"Major Defects"</f>
        <v>Major Defects</v>
      </c>
      <c r="AA458" s="99" t="str">
        <f aca="false">IF('Portfolio Register'!AC31="","",'Portfolio Register'!AC31)</f>
        <v/>
      </c>
      <c r="AB458" s="1" t="str">
        <f aca="false">IF('Portfolio Register'!AI31="","",'Portfolio Register'!AI31)</f>
        <v/>
      </c>
      <c r="AC458" s="1" t="str">
        <f aca="false">'Portfolio Register'!AJ31</f>
        <v/>
      </c>
      <c r="AD458" s="1" t="str">
        <f aca="false">'Portfolio Register'!AD31</f>
        <v/>
      </c>
      <c r="AE458" s="99" t="str">
        <f aca="false">IF('Portfolio Register'!AE31="","",'Portfolio Register'!AE31)</f>
        <v/>
      </c>
      <c r="AF458" s="1" t="n">
        <f aca="false">'Portfolio Register'!AF31</f>
        <v>0</v>
      </c>
      <c r="AG458" s="1" t="str">
        <f aca="false">IF(OR(X458="",AC458="",AC458=0),"",IF(OR(AC458="EXPIRED",AC458="OVERDUE"),"1 - OVERDUE",IF(OR(AC458="MISSING DATE",AC458="CHECK INPUT"),"2 - MISSING / CHECK INPUT",IF(AB458&lt;=30,"3 - DUE ≤ 30 DAYS",IF(AB458&lt;=90,"4 - DUE ≤ 90 DAYS",IF(AB458&lt;=180,"5 - DUE ≤ 180 DAYS","6 - DUE ≤ 12 MONTHS"))))))</f>
        <v/>
      </c>
    </row>
    <row r="459" customFormat="false" ht="14.25" hidden="false" customHeight="false" outlineLevel="0" collapsed="false">
      <c r="D459" s="99"/>
      <c r="H459" s="99"/>
      <c r="X459" s="1" t="n">
        <f aca="false">'Portfolio Register'!A32</f>
        <v>0</v>
      </c>
      <c r="Y459" s="1" t="n">
        <f aca="false">'Portfolio Register'!B32</f>
        <v>0</v>
      </c>
      <c r="Z459" s="1" t="str">
        <f aca="false">"OC / Other Defects"</f>
        <v>OC / Other Defects</v>
      </c>
      <c r="AA459" s="99" t="str">
        <f aca="false">IF('Portfolio Register'!AB32="","",'Portfolio Register'!AB32)</f>
        <v/>
      </c>
      <c r="AB459" s="1" t="str">
        <f aca="false">IF('Portfolio Register'!AG32="","",'Portfolio Register'!AG32)</f>
        <v/>
      </c>
      <c r="AC459" s="1" t="str">
        <f aca="false">'Portfolio Register'!AH32</f>
        <v/>
      </c>
      <c r="AD459" s="1" t="str">
        <f aca="false">'Portfolio Register'!AD32</f>
        <v/>
      </c>
      <c r="AE459" s="99" t="str">
        <f aca="false">IF('Portfolio Register'!AE32="","",'Portfolio Register'!AE32)</f>
        <v/>
      </c>
      <c r="AF459" s="1" t="n">
        <f aca="false">'Portfolio Register'!AF32</f>
        <v>0</v>
      </c>
      <c r="AG459" s="1" t="str">
        <f aca="false">IF(OR(X459="",AC459="",AC459=0),"",IF(OR(AC459="EXPIRED",AC459="OVERDUE"),"1 - OVERDUE",IF(OR(AC459="MISSING DATE",AC459="CHECK INPUT"),"2 - MISSING / CHECK INPUT",IF(AB459&lt;=30,"3 - DUE ≤ 30 DAYS",IF(AB459&lt;=90,"4 - DUE ≤ 90 DAYS",IF(AB459&lt;=180,"5 - DUE ≤ 180 DAYS","6 - DUE ≤ 12 MONTHS"))))))</f>
        <v/>
      </c>
    </row>
    <row r="460" customFormat="false" ht="14.25" hidden="false" customHeight="false" outlineLevel="0" collapsed="false">
      <c r="D460" s="99"/>
      <c r="H460" s="99"/>
      <c r="X460" s="1" t="n">
        <f aca="false">'Portfolio Register'!A32</f>
        <v>0</v>
      </c>
      <c r="Y460" s="1" t="n">
        <f aca="false">'Portfolio Register'!B32</f>
        <v>0</v>
      </c>
      <c r="Z460" s="1" t="str">
        <f aca="false">"Major Defects"</f>
        <v>Major Defects</v>
      </c>
      <c r="AA460" s="99" t="str">
        <f aca="false">IF('Portfolio Register'!AC32="","",'Portfolio Register'!AC32)</f>
        <v/>
      </c>
      <c r="AB460" s="1" t="str">
        <f aca="false">IF('Portfolio Register'!AI32="","",'Portfolio Register'!AI32)</f>
        <v/>
      </c>
      <c r="AC460" s="1" t="str">
        <f aca="false">'Portfolio Register'!AJ32</f>
        <v/>
      </c>
      <c r="AD460" s="1" t="str">
        <f aca="false">'Portfolio Register'!AD32</f>
        <v/>
      </c>
      <c r="AE460" s="99" t="str">
        <f aca="false">IF('Portfolio Register'!AE32="","",'Portfolio Register'!AE32)</f>
        <v/>
      </c>
      <c r="AF460" s="1" t="n">
        <f aca="false">'Portfolio Register'!AF32</f>
        <v>0</v>
      </c>
      <c r="AG460" s="1" t="str">
        <f aca="false">IF(OR(X460="",AC460="",AC460=0),"",IF(OR(AC460="EXPIRED",AC460="OVERDUE"),"1 - OVERDUE",IF(OR(AC460="MISSING DATE",AC460="CHECK INPUT"),"2 - MISSING / CHECK INPUT",IF(AB460&lt;=30,"3 - DUE ≤ 30 DAYS",IF(AB460&lt;=90,"4 - DUE ≤ 90 DAYS",IF(AB460&lt;=180,"5 - DUE ≤ 180 DAYS","6 - DUE ≤ 12 MONTHS"))))))</f>
        <v/>
      </c>
    </row>
    <row r="461" customFormat="false" ht="14.25" hidden="false" customHeight="false" outlineLevel="0" collapsed="false">
      <c r="D461" s="99"/>
      <c r="H461" s="99"/>
      <c r="X461" s="1" t="n">
        <f aca="false">'Portfolio Register'!A33</f>
        <v>0</v>
      </c>
      <c r="Y461" s="1" t="n">
        <f aca="false">'Portfolio Register'!B33</f>
        <v>0</v>
      </c>
      <c r="Z461" s="1" t="str">
        <f aca="false">"OC / Other Defects"</f>
        <v>OC / Other Defects</v>
      </c>
      <c r="AA461" s="99" t="str">
        <f aca="false">IF('Portfolio Register'!AB33="","",'Portfolio Register'!AB33)</f>
        <v/>
      </c>
      <c r="AB461" s="1" t="str">
        <f aca="false">IF('Portfolio Register'!AG33="","",'Portfolio Register'!AG33)</f>
        <v/>
      </c>
      <c r="AC461" s="1" t="str">
        <f aca="false">'Portfolio Register'!AH33</f>
        <v/>
      </c>
      <c r="AD461" s="1" t="str">
        <f aca="false">'Portfolio Register'!AD33</f>
        <v/>
      </c>
      <c r="AE461" s="99" t="str">
        <f aca="false">IF('Portfolio Register'!AE33="","",'Portfolio Register'!AE33)</f>
        <v/>
      </c>
      <c r="AF461" s="1" t="n">
        <f aca="false">'Portfolio Register'!AF33</f>
        <v>0</v>
      </c>
      <c r="AG461" s="1" t="str">
        <f aca="false">IF(OR(X461="",AC461="",AC461=0),"",IF(OR(AC461="EXPIRED",AC461="OVERDUE"),"1 - OVERDUE",IF(OR(AC461="MISSING DATE",AC461="CHECK INPUT"),"2 - MISSING / CHECK INPUT",IF(AB461&lt;=30,"3 - DUE ≤ 30 DAYS",IF(AB461&lt;=90,"4 - DUE ≤ 90 DAYS",IF(AB461&lt;=180,"5 - DUE ≤ 180 DAYS","6 - DUE ≤ 12 MONTHS"))))))</f>
        <v/>
      </c>
    </row>
    <row r="462" customFormat="false" ht="14.25" hidden="false" customHeight="false" outlineLevel="0" collapsed="false">
      <c r="D462" s="99"/>
      <c r="H462" s="99"/>
      <c r="X462" s="1" t="n">
        <f aca="false">'Portfolio Register'!A33</f>
        <v>0</v>
      </c>
      <c r="Y462" s="1" t="n">
        <f aca="false">'Portfolio Register'!B33</f>
        <v>0</v>
      </c>
      <c r="Z462" s="1" t="str">
        <f aca="false">"Major Defects"</f>
        <v>Major Defects</v>
      </c>
      <c r="AA462" s="99" t="str">
        <f aca="false">IF('Portfolio Register'!AC33="","",'Portfolio Register'!AC33)</f>
        <v/>
      </c>
      <c r="AB462" s="1" t="str">
        <f aca="false">IF('Portfolio Register'!AI33="","",'Portfolio Register'!AI33)</f>
        <v/>
      </c>
      <c r="AC462" s="1" t="str">
        <f aca="false">'Portfolio Register'!AJ33</f>
        <v/>
      </c>
      <c r="AD462" s="1" t="str">
        <f aca="false">'Portfolio Register'!AD33</f>
        <v/>
      </c>
      <c r="AE462" s="99" t="str">
        <f aca="false">IF('Portfolio Register'!AE33="","",'Portfolio Register'!AE33)</f>
        <v/>
      </c>
      <c r="AF462" s="1" t="n">
        <f aca="false">'Portfolio Register'!AF33</f>
        <v>0</v>
      </c>
      <c r="AG462" s="1" t="str">
        <f aca="false">IF(OR(X462="",AC462="",AC462=0),"",IF(OR(AC462="EXPIRED",AC462="OVERDUE"),"1 - OVERDUE",IF(OR(AC462="MISSING DATE",AC462="CHECK INPUT"),"2 - MISSING / CHECK INPUT",IF(AB462&lt;=30,"3 - DUE ≤ 30 DAYS",IF(AB462&lt;=90,"4 - DUE ≤ 90 DAYS",IF(AB462&lt;=180,"5 - DUE ≤ 180 DAYS","6 - DUE ≤ 12 MONTHS"))))))</f>
        <v/>
      </c>
    </row>
    <row r="463" customFormat="false" ht="14.25" hidden="false" customHeight="false" outlineLevel="0" collapsed="false">
      <c r="D463" s="99"/>
      <c r="H463" s="99"/>
      <c r="X463" s="1" t="n">
        <f aca="false">'Portfolio Register'!A34</f>
        <v>0</v>
      </c>
      <c r="Y463" s="1" t="n">
        <f aca="false">'Portfolio Register'!B34</f>
        <v>0</v>
      </c>
      <c r="Z463" s="1" t="str">
        <f aca="false">"OC / Other Defects"</f>
        <v>OC / Other Defects</v>
      </c>
      <c r="AA463" s="99" t="str">
        <f aca="false">IF('Portfolio Register'!AB34="","",'Portfolio Register'!AB34)</f>
        <v/>
      </c>
      <c r="AB463" s="1" t="str">
        <f aca="false">IF('Portfolio Register'!AG34="","",'Portfolio Register'!AG34)</f>
        <v/>
      </c>
      <c r="AC463" s="1" t="str">
        <f aca="false">'Portfolio Register'!AH34</f>
        <v/>
      </c>
      <c r="AD463" s="1" t="str">
        <f aca="false">'Portfolio Register'!AD34</f>
        <v/>
      </c>
      <c r="AE463" s="99" t="str">
        <f aca="false">IF('Portfolio Register'!AE34="","",'Portfolio Register'!AE34)</f>
        <v/>
      </c>
      <c r="AF463" s="1" t="n">
        <f aca="false">'Portfolio Register'!AF34</f>
        <v>0</v>
      </c>
      <c r="AG463" s="1" t="str">
        <f aca="false">IF(OR(X463="",AC463="",AC463=0),"",IF(OR(AC463="EXPIRED",AC463="OVERDUE"),"1 - OVERDUE",IF(OR(AC463="MISSING DATE",AC463="CHECK INPUT"),"2 - MISSING / CHECK INPUT",IF(AB463&lt;=30,"3 - DUE ≤ 30 DAYS",IF(AB463&lt;=90,"4 - DUE ≤ 90 DAYS",IF(AB463&lt;=180,"5 - DUE ≤ 180 DAYS","6 - DUE ≤ 12 MONTHS"))))))</f>
        <v/>
      </c>
    </row>
    <row r="464" customFormat="false" ht="14.25" hidden="false" customHeight="false" outlineLevel="0" collapsed="false">
      <c r="D464" s="99"/>
      <c r="H464" s="99"/>
      <c r="X464" s="1" t="n">
        <f aca="false">'Portfolio Register'!A34</f>
        <v>0</v>
      </c>
      <c r="Y464" s="1" t="n">
        <f aca="false">'Portfolio Register'!B34</f>
        <v>0</v>
      </c>
      <c r="Z464" s="1" t="str">
        <f aca="false">"Major Defects"</f>
        <v>Major Defects</v>
      </c>
      <c r="AA464" s="99" t="str">
        <f aca="false">IF('Portfolio Register'!AC34="","",'Portfolio Register'!AC34)</f>
        <v/>
      </c>
      <c r="AB464" s="1" t="str">
        <f aca="false">IF('Portfolio Register'!AI34="","",'Portfolio Register'!AI34)</f>
        <v/>
      </c>
      <c r="AC464" s="1" t="str">
        <f aca="false">'Portfolio Register'!AJ34</f>
        <v/>
      </c>
      <c r="AD464" s="1" t="str">
        <f aca="false">'Portfolio Register'!AD34</f>
        <v/>
      </c>
      <c r="AE464" s="99" t="str">
        <f aca="false">IF('Portfolio Register'!AE34="","",'Portfolio Register'!AE34)</f>
        <v/>
      </c>
      <c r="AF464" s="1" t="n">
        <f aca="false">'Portfolio Register'!AF34</f>
        <v>0</v>
      </c>
      <c r="AG464" s="1" t="str">
        <f aca="false">IF(OR(X464="",AC464="",AC464=0),"",IF(OR(AC464="EXPIRED",AC464="OVERDUE"),"1 - OVERDUE",IF(OR(AC464="MISSING DATE",AC464="CHECK INPUT"),"2 - MISSING / CHECK INPUT",IF(AB464&lt;=30,"3 - DUE ≤ 30 DAYS",IF(AB464&lt;=90,"4 - DUE ≤ 90 DAYS",IF(AB464&lt;=180,"5 - DUE ≤ 180 DAYS","6 - DUE ≤ 12 MONTHS"))))))</f>
        <v/>
      </c>
    </row>
    <row r="465" customFormat="false" ht="14.25" hidden="false" customHeight="false" outlineLevel="0" collapsed="false">
      <c r="D465" s="99"/>
      <c r="H465" s="99"/>
      <c r="X465" s="1" t="n">
        <f aca="false">'Portfolio Register'!A35</f>
        <v>0</v>
      </c>
      <c r="Y465" s="1" t="n">
        <f aca="false">'Portfolio Register'!B35</f>
        <v>0</v>
      </c>
      <c r="Z465" s="1" t="str">
        <f aca="false">"OC / Other Defects"</f>
        <v>OC / Other Defects</v>
      </c>
      <c r="AA465" s="99" t="str">
        <f aca="false">IF('Portfolio Register'!AB35="","",'Portfolio Register'!AB35)</f>
        <v/>
      </c>
      <c r="AB465" s="1" t="str">
        <f aca="false">IF('Portfolio Register'!AG35="","",'Portfolio Register'!AG35)</f>
        <v/>
      </c>
      <c r="AC465" s="1" t="str">
        <f aca="false">'Portfolio Register'!AH35</f>
        <v/>
      </c>
      <c r="AD465" s="1" t="str">
        <f aca="false">'Portfolio Register'!AD35</f>
        <v/>
      </c>
      <c r="AE465" s="99" t="str">
        <f aca="false">IF('Portfolio Register'!AE35="","",'Portfolio Register'!AE35)</f>
        <v/>
      </c>
      <c r="AF465" s="1" t="n">
        <f aca="false">'Portfolio Register'!AF35</f>
        <v>0</v>
      </c>
      <c r="AG465" s="1" t="str">
        <f aca="false">IF(OR(X465="",AC465="",AC465=0),"",IF(OR(AC465="EXPIRED",AC465="OVERDUE"),"1 - OVERDUE",IF(OR(AC465="MISSING DATE",AC465="CHECK INPUT"),"2 - MISSING / CHECK INPUT",IF(AB465&lt;=30,"3 - DUE ≤ 30 DAYS",IF(AB465&lt;=90,"4 - DUE ≤ 90 DAYS",IF(AB465&lt;=180,"5 - DUE ≤ 180 DAYS","6 - DUE ≤ 12 MONTHS"))))))</f>
        <v/>
      </c>
    </row>
    <row r="466" customFormat="false" ht="14.25" hidden="false" customHeight="false" outlineLevel="0" collapsed="false">
      <c r="D466" s="99"/>
      <c r="H466" s="99"/>
      <c r="X466" s="1" t="n">
        <f aca="false">'Portfolio Register'!A35</f>
        <v>0</v>
      </c>
      <c r="Y466" s="1" t="n">
        <f aca="false">'Portfolio Register'!B35</f>
        <v>0</v>
      </c>
      <c r="Z466" s="1" t="str">
        <f aca="false">"Major Defects"</f>
        <v>Major Defects</v>
      </c>
      <c r="AA466" s="99" t="str">
        <f aca="false">IF('Portfolio Register'!AC35="","",'Portfolio Register'!AC35)</f>
        <v/>
      </c>
      <c r="AB466" s="1" t="str">
        <f aca="false">IF('Portfolio Register'!AI35="","",'Portfolio Register'!AI35)</f>
        <v/>
      </c>
      <c r="AC466" s="1" t="str">
        <f aca="false">'Portfolio Register'!AJ35</f>
        <v/>
      </c>
      <c r="AD466" s="1" t="str">
        <f aca="false">'Portfolio Register'!AD35</f>
        <v/>
      </c>
      <c r="AE466" s="99" t="str">
        <f aca="false">IF('Portfolio Register'!AE35="","",'Portfolio Register'!AE35)</f>
        <v/>
      </c>
      <c r="AF466" s="1" t="n">
        <f aca="false">'Portfolio Register'!AF35</f>
        <v>0</v>
      </c>
      <c r="AG466" s="1" t="str">
        <f aca="false">IF(OR(X466="",AC466="",AC466=0),"",IF(OR(AC466="EXPIRED",AC466="OVERDUE"),"1 - OVERDUE",IF(OR(AC466="MISSING DATE",AC466="CHECK INPUT"),"2 - MISSING / CHECK INPUT",IF(AB466&lt;=30,"3 - DUE ≤ 30 DAYS",IF(AB466&lt;=90,"4 - DUE ≤ 90 DAYS",IF(AB466&lt;=180,"5 - DUE ≤ 180 DAYS","6 - DUE ≤ 12 MONTHS"))))))</f>
        <v/>
      </c>
    </row>
    <row r="467" customFormat="false" ht="14.25" hidden="false" customHeight="false" outlineLevel="0" collapsed="false">
      <c r="D467" s="99"/>
      <c r="H467" s="99"/>
      <c r="X467" s="1" t="n">
        <f aca="false">'Portfolio Register'!A36</f>
        <v>0</v>
      </c>
      <c r="Y467" s="1" t="n">
        <f aca="false">'Portfolio Register'!B36</f>
        <v>0</v>
      </c>
      <c r="Z467" s="1" t="str">
        <f aca="false">"OC / Other Defects"</f>
        <v>OC / Other Defects</v>
      </c>
      <c r="AA467" s="99" t="str">
        <f aca="false">IF('Portfolio Register'!AB36="","",'Portfolio Register'!AB36)</f>
        <v/>
      </c>
      <c r="AB467" s="1" t="str">
        <f aca="false">IF('Portfolio Register'!AG36="","",'Portfolio Register'!AG36)</f>
        <v/>
      </c>
      <c r="AC467" s="1" t="str">
        <f aca="false">'Portfolio Register'!AH36</f>
        <v/>
      </c>
      <c r="AD467" s="1" t="str">
        <f aca="false">'Portfolio Register'!AD36</f>
        <v/>
      </c>
      <c r="AE467" s="99" t="str">
        <f aca="false">IF('Portfolio Register'!AE36="","",'Portfolio Register'!AE36)</f>
        <v/>
      </c>
      <c r="AF467" s="1" t="n">
        <f aca="false">'Portfolio Register'!AF36</f>
        <v>0</v>
      </c>
      <c r="AG467" s="1" t="str">
        <f aca="false">IF(OR(X467="",AC467="",AC467=0),"",IF(OR(AC467="EXPIRED",AC467="OVERDUE"),"1 - OVERDUE",IF(OR(AC467="MISSING DATE",AC467="CHECK INPUT"),"2 - MISSING / CHECK INPUT",IF(AB467&lt;=30,"3 - DUE ≤ 30 DAYS",IF(AB467&lt;=90,"4 - DUE ≤ 90 DAYS",IF(AB467&lt;=180,"5 - DUE ≤ 180 DAYS","6 - DUE ≤ 12 MONTHS"))))))</f>
        <v/>
      </c>
    </row>
    <row r="468" customFormat="false" ht="14.25" hidden="false" customHeight="false" outlineLevel="0" collapsed="false">
      <c r="D468" s="99"/>
      <c r="H468" s="99"/>
      <c r="X468" s="1" t="n">
        <f aca="false">'Portfolio Register'!A36</f>
        <v>0</v>
      </c>
      <c r="Y468" s="1" t="n">
        <f aca="false">'Portfolio Register'!B36</f>
        <v>0</v>
      </c>
      <c r="Z468" s="1" t="str">
        <f aca="false">"Major Defects"</f>
        <v>Major Defects</v>
      </c>
      <c r="AA468" s="99" t="str">
        <f aca="false">IF('Portfolio Register'!AC36="","",'Portfolio Register'!AC36)</f>
        <v/>
      </c>
      <c r="AB468" s="1" t="str">
        <f aca="false">IF('Portfolio Register'!AI36="","",'Portfolio Register'!AI36)</f>
        <v/>
      </c>
      <c r="AC468" s="1" t="str">
        <f aca="false">'Portfolio Register'!AJ36</f>
        <v/>
      </c>
      <c r="AD468" s="1" t="str">
        <f aca="false">'Portfolio Register'!AD36</f>
        <v/>
      </c>
      <c r="AE468" s="99" t="str">
        <f aca="false">IF('Portfolio Register'!AE36="","",'Portfolio Register'!AE36)</f>
        <v/>
      </c>
      <c r="AF468" s="1" t="n">
        <f aca="false">'Portfolio Register'!AF36</f>
        <v>0</v>
      </c>
      <c r="AG468" s="1" t="str">
        <f aca="false">IF(OR(X468="",AC468="",AC468=0),"",IF(OR(AC468="EXPIRED",AC468="OVERDUE"),"1 - OVERDUE",IF(OR(AC468="MISSING DATE",AC468="CHECK INPUT"),"2 - MISSING / CHECK INPUT",IF(AB468&lt;=30,"3 - DUE ≤ 30 DAYS",IF(AB468&lt;=90,"4 - DUE ≤ 90 DAYS",IF(AB468&lt;=180,"5 - DUE ≤ 180 DAYS","6 - DUE ≤ 12 MONTHS"))))))</f>
        <v/>
      </c>
    </row>
    <row r="469" customFormat="false" ht="14.25" hidden="false" customHeight="false" outlineLevel="0" collapsed="false">
      <c r="D469" s="99"/>
      <c r="H469" s="99"/>
      <c r="X469" s="1" t="n">
        <f aca="false">'Portfolio Register'!A37</f>
        <v>0</v>
      </c>
      <c r="Y469" s="1" t="n">
        <f aca="false">'Portfolio Register'!B37</f>
        <v>0</v>
      </c>
      <c r="Z469" s="1" t="str">
        <f aca="false">"OC / Other Defects"</f>
        <v>OC / Other Defects</v>
      </c>
      <c r="AA469" s="99" t="str">
        <f aca="false">IF('Portfolio Register'!AB37="","",'Portfolio Register'!AB37)</f>
        <v/>
      </c>
      <c r="AB469" s="1" t="str">
        <f aca="false">IF('Portfolio Register'!AG37="","",'Portfolio Register'!AG37)</f>
        <v/>
      </c>
      <c r="AC469" s="1" t="str">
        <f aca="false">'Portfolio Register'!AH37</f>
        <v/>
      </c>
      <c r="AD469" s="1" t="str">
        <f aca="false">'Portfolio Register'!AD37</f>
        <v/>
      </c>
      <c r="AE469" s="99" t="str">
        <f aca="false">IF('Portfolio Register'!AE37="","",'Portfolio Register'!AE37)</f>
        <v/>
      </c>
      <c r="AF469" s="1" t="n">
        <f aca="false">'Portfolio Register'!AF37</f>
        <v>0</v>
      </c>
      <c r="AG469" s="1" t="str">
        <f aca="false">IF(OR(X469="",AC469="",AC469=0),"",IF(OR(AC469="EXPIRED",AC469="OVERDUE"),"1 - OVERDUE",IF(OR(AC469="MISSING DATE",AC469="CHECK INPUT"),"2 - MISSING / CHECK INPUT",IF(AB469&lt;=30,"3 - DUE ≤ 30 DAYS",IF(AB469&lt;=90,"4 - DUE ≤ 90 DAYS",IF(AB469&lt;=180,"5 - DUE ≤ 180 DAYS","6 - DUE ≤ 12 MONTHS"))))))</f>
        <v/>
      </c>
    </row>
    <row r="470" customFormat="false" ht="14.25" hidden="false" customHeight="false" outlineLevel="0" collapsed="false">
      <c r="D470" s="99"/>
      <c r="H470" s="99"/>
      <c r="X470" s="1" t="n">
        <f aca="false">'Portfolio Register'!A37</f>
        <v>0</v>
      </c>
      <c r="Y470" s="1" t="n">
        <f aca="false">'Portfolio Register'!B37</f>
        <v>0</v>
      </c>
      <c r="Z470" s="1" t="str">
        <f aca="false">"Major Defects"</f>
        <v>Major Defects</v>
      </c>
      <c r="AA470" s="99" t="str">
        <f aca="false">IF('Portfolio Register'!AC37="","",'Portfolio Register'!AC37)</f>
        <v/>
      </c>
      <c r="AB470" s="1" t="str">
        <f aca="false">IF('Portfolio Register'!AI37="","",'Portfolio Register'!AI37)</f>
        <v/>
      </c>
      <c r="AC470" s="1" t="str">
        <f aca="false">'Portfolio Register'!AJ37</f>
        <v/>
      </c>
      <c r="AD470" s="1" t="str">
        <f aca="false">'Portfolio Register'!AD37</f>
        <v/>
      </c>
      <c r="AE470" s="99" t="str">
        <f aca="false">IF('Portfolio Register'!AE37="","",'Portfolio Register'!AE37)</f>
        <v/>
      </c>
      <c r="AF470" s="1" t="n">
        <f aca="false">'Portfolio Register'!AF37</f>
        <v>0</v>
      </c>
      <c r="AG470" s="1" t="str">
        <f aca="false">IF(OR(X470="",AC470="",AC470=0),"",IF(OR(AC470="EXPIRED",AC470="OVERDUE"),"1 - OVERDUE",IF(OR(AC470="MISSING DATE",AC470="CHECK INPUT"),"2 - MISSING / CHECK INPUT",IF(AB470&lt;=30,"3 - DUE ≤ 30 DAYS",IF(AB470&lt;=90,"4 - DUE ≤ 90 DAYS",IF(AB470&lt;=180,"5 - DUE ≤ 180 DAYS","6 - DUE ≤ 12 MONTHS"))))))</f>
        <v/>
      </c>
    </row>
    <row r="471" customFormat="false" ht="14.25" hidden="false" customHeight="false" outlineLevel="0" collapsed="false">
      <c r="D471" s="99"/>
      <c r="H471" s="99"/>
      <c r="X471" s="1" t="n">
        <f aca="false">'Portfolio Register'!A38</f>
        <v>0</v>
      </c>
      <c r="Y471" s="1" t="n">
        <f aca="false">'Portfolio Register'!B38</f>
        <v>0</v>
      </c>
      <c r="Z471" s="1" t="str">
        <f aca="false">"OC / Other Defects"</f>
        <v>OC / Other Defects</v>
      </c>
      <c r="AA471" s="99" t="str">
        <f aca="false">IF('Portfolio Register'!AB38="","",'Portfolio Register'!AB38)</f>
        <v/>
      </c>
      <c r="AB471" s="1" t="str">
        <f aca="false">IF('Portfolio Register'!AG38="","",'Portfolio Register'!AG38)</f>
        <v/>
      </c>
      <c r="AC471" s="1" t="str">
        <f aca="false">'Portfolio Register'!AH38</f>
        <v/>
      </c>
      <c r="AD471" s="1" t="str">
        <f aca="false">'Portfolio Register'!AD38</f>
        <v/>
      </c>
      <c r="AE471" s="99" t="str">
        <f aca="false">IF('Portfolio Register'!AE38="","",'Portfolio Register'!AE38)</f>
        <v/>
      </c>
      <c r="AF471" s="1" t="n">
        <f aca="false">'Portfolio Register'!AF38</f>
        <v>0</v>
      </c>
      <c r="AG471" s="1" t="str">
        <f aca="false">IF(OR(X471="",AC471="",AC471=0),"",IF(OR(AC471="EXPIRED",AC471="OVERDUE"),"1 - OVERDUE",IF(OR(AC471="MISSING DATE",AC471="CHECK INPUT"),"2 - MISSING / CHECK INPUT",IF(AB471&lt;=30,"3 - DUE ≤ 30 DAYS",IF(AB471&lt;=90,"4 - DUE ≤ 90 DAYS",IF(AB471&lt;=180,"5 - DUE ≤ 180 DAYS","6 - DUE ≤ 12 MONTHS"))))))</f>
        <v/>
      </c>
    </row>
    <row r="472" customFormat="false" ht="14.25" hidden="false" customHeight="false" outlineLevel="0" collapsed="false">
      <c r="D472" s="99"/>
      <c r="H472" s="99"/>
      <c r="X472" s="1" t="n">
        <f aca="false">'Portfolio Register'!A38</f>
        <v>0</v>
      </c>
      <c r="Y472" s="1" t="n">
        <f aca="false">'Portfolio Register'!B38</f>
        <v>0</v>
      </c>
      <c r="Z472" s="1" t="str">
        <f aca="false">"Major Defects"</f>
        <v>Major Defects</v>
      </c>
      <c r="AA472" s="99" t="str">
        <f aca="false">IF('Portfolio Register'!AC38="","",'Portfolio Register'!AC38)</f>
        <v/>
      </c>
      <c r="AB472" s="1" t="str">
        <f aca="false">IF('Portfolio Register'!AI38="","",'Portfolio Register'!AI38)</f>
        <v/>
      </c>
      <c r="AC472" s="1" t="str">
        <f aca="false">'Portfolio Register'!AJ38</f>
        <v/>
      </c>
      <c r="AD472" s="1" t="str">
        <f aca="false">'Portfolio Register'!AD38</f>
        <v/>
      </c>
      <c r="AE472" s="99" t="str">
        <f aca="false">IF('Portfolio Register'!AE38="","",'Portfolio Register'!AE38)</f>
        <v/>
      </c>
      <c r="AF472" s="1" t="n">
        <f aca="false">'Portfolio Register'!AF38</f>
        <v>0</v>
      </c>
      <c r="AG472" s="1" t="str">
        <f aca="false">IF(OR(X472="",AC472="",AC472=0),"",IF(OR(AC472="EXPIRED",AC472="OVERDUE"),"1 - OVERDUE",IF(OR(AC472="MISSING DATE",AC472="CHECK INPUT"),"2 - MISSING / CHECK INPUT",IF(AB472&lt;=30,"3 - DUE ≤ 30 DAYS",IF(AB472&lt;=90,"4 - DUE ≤ 90 DAYS",IF(AB472&lt;=180,"5 - DUE ≤ 180 DAYS","6 - DUE ≤ 12 MONTHS"))))))</f>
        <v/>
      </c>
    </row>
    <row r="473" customFormat="false" ht="14.25" hidden="false" customHeight="false" outlineLevel="0" collapsed="false">
      <c r="D473" s="99"/>
      <c r="H473" s="99"/>
      <c r="X473" s="1" t="n">
        <f aca="false">'Portfolio Register'!A39</f>
        <v>0</v>
      </c>
      <c r="Y473" s="1" t="n">
        <f aca="false">'Portfolio Register'!B39</f>
        <v>0</v>
      </c>
      <c r="Z473" s="1" t="str">
        <f aca="false">"OC / Other Defects"</f>
        <v>OC / Other Defects</v>
      </c>
      <c r="AA473" s="99" t="str">
        <f aca="false">IF('Portfolio Register'!AB39="","",'Portfolio Register'!AB39)</f>
        <v/>
      </c>
      <c r="AB473" s="1" t="str">
        <f aca="false">IF('Portfolio Register'!AG39="","",'Portfolio Register'!AG39)</f>
        <v/>
      </c>
      <c r="AC473" s="1" t="str">
        <f aca="false">'Portfolio Register'!AH39</f>
        <v/>
      </c>
      <c r="AD473" s="1" t="str">
        <f aca="false">'Portfolio Register'!AD39</f>
        <v/>
      </c>
      <c r="AE473" s="99" t="str">
        <f aca="false">IF('Portfolio Register'!AE39="","",'Portfolio Register'!AE39)</f>
        <v/>
      </c>
      <c r="AF473" s="1" t="n">
        <f aca="false">'Portfolio Register'!AF39</f>
        <v>0</v>
      </c>
      <c r="AG473" s="1" t="str">
        <f aca="false">IF(OR(X473="",AC473="",AC473=0),"",IF(OR(AC473="EXPIRED",AC473="OVERDUE"),"1 - OVERDUE",IF(OR(AC473="MISSING DATE",AC473="CHECK INPUT"),"2 - MISSING / CHECK INPUT",IF(AB473&lt;=30,"3 - DUE ≤ 30 DAYS",IF(AB473&lt;=90,"4 - DUE ≤ 90 DAYS",IF(AB473&lt;=180,"5 - DUE ≤ 180 DAYS","6 - DUE ≤ 12 MONTHS"))))))</f>
        <v/>
      </c>
    </row>
    <row r="474" customFormat="false" ht="14.25" hidden="false" customHeight="false" outlineLevel="0" collapsed="false">
      <c r="D474" s="99"/>
      <c r="H474" s="99"/>
      <c r="X474" s="1" t="n">
        <f aca="false">'Portfolio Register'!A39</f>
        <v>0</v>
      </c>
      <c r="Y474" s="1" t="n">
        <f aca="false">'Portfolio Register'!B39</f>
        <v>0</v>
      </c>
      <c r="Z474" s="1" t="str">
        <f aca="false">"Major Defects"</f>
        <v>Major Defects</v>
      </c>
      <c r="AA474" s="99" t="str">
        <f aca="false">IF('Portfolio Register'!AC39="","",'Portfolio Register'!AC39)</f>
        <v/>
      </c>
      <c r="AB474" s="1" t="str">
        <f aca="false">IF('Portfolio Register'!AI39="","",'Portfolio Register'!AI39)</f>
        <v/>
      </c>
      <c r="AC474" s="1" t="str">
        <f aca="false">'Portfolio Register'!AJ39</f>
        <v/>
      </c>
      <c r="AD474" s="1" t="str">
        <f aca="false">'Portfolio Register'!AD39</f>
        <v/>
      </c>
      <c r="AE474" s="99" t="str">
        <f aca="false">IF('Portfolio Register'!AE39="","",'Portfolio Register'!AE39)</f>
        <v/>
      </c>
      <c r="AF474" s="1" t="n">
        <f aca="false">'Portfolio Register'!AF39</f>
        <v>0</v>
      </c>
      <c r="AG474" s="1" t="str">
        <f aca="false">IF(OR(X474="",AC474="",AC474=0),"",IF(OR(AC474="EXPIRED",AC474="OVERDUE"),"1 - OVERDUE",IF(OR(AC474="MISSING DATE",AC474="CHECK INPUT"),"2 - MISSING / CHECK INPUT",IF(AB474&lt;=30,"3 - DUE ≤ 30 DAYS",IF(AB474&lt;=90,"4 - DUE ≤ 90 DAYS",IF(AB474&lt;=180,"5 - DUE ≤ 180 DAYS","6 - DUE ≤ 12 MONTHS"))))))</f>
        <v/>
      </c>
    </row>
    <row r="475" customFormat="false" ht="14.25" hidden="false" customHeight="false" outlineLevel="0" collapsed="false">
      <c r="D475" s="99"/>
      <c r="H475" s="99"/>
      <c r="X475" s="1" t="n">
        <f aca="false">'Portfolio Register'!A40</f>
        <v>0</v>
      </c>
      <c r="Y475" s="1" t="n">
        <f aca="false">'Portfolio Register'!B40</f>
        <v>0</v>
      </c>
      <c r="Z475" s="1" t="str">
        <f aca="false">"OC / Other Defects"</f>
        <v>OC / Other Defects</v>
      </c>
      <c r="AA475" s="99" t="str">
        <f aca="false">IF('Portfolio Register'!AB40="","",'Portfolio Register'!AB40)</f>
        <v/>
      </c>
      <c r="AB475" s="1" t="str">
        <f aca="false">IF('Portfolio Register'!AG40="","",'Portfolio Register'!AG40)</f>
        <v/>
      </c>
      <c r="AC475" s="1" t="str">
        <f aca="false">'Portfolio Register'!AH40</f>
        <v/>
      </c>
      <c r="AD475" s="1" t="str">
        <f aca="false">'Portfolio Register'!AD40</f>
        <v/>
      </c>
      <c r="AE475" s="99" t="str">
        <f aca="false">IF('Portfolio Register'!AE40="","",'Portfolio Register'!AE40)</f>
        <v/>
      </c>
      <c r="AF475" s="1" t="n">
        <f aca="false">'Portfolio Register'!AF40</f>
        <v>0</v>
      </c>
      <c r="AG475" s="1" t="str">
        <f aca="false">IF(OR(X475="",AC475="",AC475=0),"",IF(OR(AC475="EXPIRED",AC475="OVERDUE"),"1 - OVERDUE",IF(OR(AC475="MISSING DATE",AC475="CHECK INPUT"),"2 - MISSING / CHECK INPUT",IF(AB475&lt;=30,"3 - DUE ≤ 30 DAYS",IF(AB475&lt;=90,"4 - DUE ≤ 90 DAYS",IF(AB475&lt;=180,"5 - DUE ≤ 180 DAYS","6 - DUE ≤ 12 MONTHS"))))))</f>
        <v/>
      </c>
    </row>
    <row r="476" customFormat="false" ht="14.25" hidden="false" customHeight="false" outlineLevel="0" collapsed="false">
      <c r="D476" s="99"/>
      <c r="H476" s="99"/>
      <c r="X476" s="1" t="n">
        <f aca="false">'Portfolio Register'!A40</f>
        <v>0</v>
      </c>
      <c r="Y476" s="1" t="n">
        <f aca="false">'Portfolio Register'!B40</f>
        <v>0</v>
      </c>
      <c r="Z476" s="1" t="str">
        <f aca="false">"Major Defects"</f>
        <v>Major Defects</v>
      </c>
      <c r="AA476" s="99" t="str">
        <f aca="false">IF('Portfolio Register'!AC40="","",'Portfolio Register'!AC40)</f>
        <v/>
      </c>
      <c r="AB476" s="1" t="str">
        <f aca="false">IF('Portfolio Register'!AI40="","",'Portfolio Register'!AI40)</f>
        <v/>
      </c>
      <c r="AC476" s="1" t="str">
        <f aca="false">'Portfolio Register'!AJ40</f>
        <v/>
      </c>
      <c r="AD476" s="1" t="str">
        <f aca="false">'Portfolio Register'!AD40</f>
        <v/>
      </c>
      <c r="AE476" s="99" t="str">
        <f aca="false">IF('Portfolio Register'!AE40="","",'Portfolio Register'!AE40)</f>
        <v/>
      </c>
      <c r="AF476" s="1" t="n">
        <f aca="false">'Portfolio Register'!AF40</f>
        <v>0</v>
      </c>
      <c r="AG476" s="1" t="str">
        <f aca="false">IF(OR(X476="",AC476="",AC476=0),"",IF(OR(AC476="EXPIRED",AC476="OVERDUE"),"1 - OVERDUE",IF(OR(AC476="MISSING DATE",AC476="CHECK INPUT"),"2 - MISSING / CHECK INPUT",IF(AB476&lt;=30,"3 - DUE ≤ 30 DAYS",IF(AB476&lt;=90,"4 - DUE ≤ 90 DAYS",IF(AB476&lt;=180,"5 - DUE ≤ 180 DAYS","6 - DUE ≤ 12 MONTHS"))))))</f>
        <v/>
      </c>
    </row>
    <row r="477" customFormat="false" ht="14.25" hidden="false" customHeight="false" outlineLevel="0" collapsed="false">
      <c r="D477" s="99"/>
      <c r="H477" s="99"/>
      <c r="X477" s="1" t="n">
        <f aca="false">'Portfolio Register'!A41</f>
        <v>0</v>
      </c>
      <c r="Y477" s="1" t="n">
        <f aca="false">'Portfolio Register'!B41</f>
        <v>0</v>
      </c>
      <c r="Z477" s="1" t="str">
        <f aca="false">"OC / Other Defects"</f>
        <v>OC / Other Defects</v>
      </c>
      <c r="AA477" s="99" t="str">
        <f aca="false">IF('Portfolio Register'!AB41="","",'Portfolio Register'!AB41)</f>
        <v/>
      </c>
      <c r="AB477" s="1" t="str">
        <f aca="false">IF('Portfolio Register'!AG41="","",'Portfolio Register'!AG41)</f>
        <v/>
      </c>
      <c r="AC477" s="1" t="str">
        <f aca="false">'Portfolio Register'!AH41</f>
        <v/>
      </c>
      <c r="AD477" s="1" t="str">
        <f aca="false">'Portfolio Register'!AD41</f>
        <v/>
      </c>
      <c r="AE477" s="99" t="str">
        <f aca="false">IF('Portfolio Register'!AE41="","",'Portfolio Register'!AE41)</f>
        <v/>
      </c>
      <c r="AF477" s="1" t="n">
        <f aca="false">'Portfolio Register'!AF41</f>
        <v>0</v>
      </c>
      <c r="AG477" s="1" t="str">
        <f aca="false">IF(OR(X477="",AC477="",AC477=0),"",IF(OR(AC477="EXPIRED",AC477="OVERDUE"),"1 - OVERDUE",IF(OR(AC477="MISSING DATE",AC477="CHECK INPUT"),"2 - MISSING / CHECK INPUT",IF(AB477&lt;=30,"3 - DUE ≤ 30 DAYS",IF(AB477&lt;=90,"4 - DUE ≤ 90 DAYS",IF(AB477&lt;=180,"5 - DUE ≤ 180 DAYS","6 - DUE ≤ 12 MONTHS"))))))</f>
        <v/>
      </c>
    </row>
    <row r="478" customFormat="false" ht="14.25" hidden="false" customHeight="false" outlineLevel="0" collapsed="false">
      <c r="D478" s="99"/>
      <c r="H478" s="99"/>
      <c r="X478" s="1" t="n">
        <f aca="false">'Portfolio Register'!A41</f>
        <v>0</v>
      </c>
      <c r="Y478" s="1" t="n">
        <f aca="false">'Portfolio Register'!B41</f>
        <v>0</v>
      </c>
      <c r="Z478" s="1" t="str">
        <f aca="false">"Major Defects"</f>
        <v>Major Defects</v>
      </c>
      <c r="AA478" s="99" t="str">
        <f aca="false">IF('Portfolio Register'!AC41="","",'Portfolio Register'!AC41)</f>
        <v/>
      </c>
      <c r="AB478" s="1" t="str">
        <f aca="false">IF('Portfolio Register'!AI41="","",'Portfolio Register'!AI41)</f>
        <v/>
      </c>
      <c r="AC478" s="1" t="str">
        <f aca="false">'Portfolio Register'!AJ41</f>
        <v/>
      </c>
      <c r="AD478" s="1" t="str">
        <f aca="false">'Portfolio Register'!AD41</f>
        <v/>
      </c>
      <c r="AE478" s="99" t="str">
        <f aca="false">IF('Portfolio Register'!AE41="","",'Portfolio Register'!AE41)</f>
        <v/>
      </c>
      <c r="AF478" s="1" t="n">
        <f aca="false">'Portfolio Register'!AF41</f>
        <v>0</v>
      </c>
      <c r="AG478" s="1" t="str">
        <f aca="false">IF(OR(X478="",AC478="",AC478=0),"",IF(OR(AC478="EXPIRED",AC478="OVERDUE"),"1 - OVERDUE",IF(OR(AC478="MISSING DATE",AC478="CHECK INPUT"),"2 - MISSING / CHECK INPUT",IF(AB478&lt;=30,"3 - DUE ≤ 30 DAYS",IF(AB478&lt;=90,"4 - DUE ≤ 90 DAYS",IF(AB478&lt;=180,"5 - DUE ≤ 180 DAYS","6 - DUE ≤ 12 MONTHS"))))))</f>
        <v/>
      </c>
    </row>
    <row r="479" customFormat="false" ht="14.25" hidden="false" customHeight="false" outlineLevel="0" collapsed="false">
      <c r="D479" s="99"/>
      <c r="H479" s="99"/>
      <c r="X479" s="1" t="n">
        <f aca="false">'Portfolio Register'!A42</f>
        <v>0</v>
      </c>
      <c r="Y479" s="1" t="n">
        <f aca="false">'Portfolio Register'!B42</f>
        <v>0</v>
      </c>
      <c r="Z479" s="1" t="str">
        <f aca="false">"OC / Other Defects"</f>
        <v>OC / Other Defects</v>
      </c>
      <c r="AA479" s="99" t="str">
        <f aca="false">IF('Portfolio Register'!AB42="","",'Portfolio Register'!AB42)</f>
        <v/>
      </c>
      <c r="AB479" s="1" t="str">
        <f aca="false">IF('Portfolio Register'!AG42="","",'Portfolio Register'!AG42)</f>
        <v/>
      </c>
      <c r="AC479" s="1" t="str">
        <f aca="false">'Portfolio Register'!AH42</f>
        <v/>
      </c>
      <c r="AD479" s="1" t="str">
        <f aca="false">'Portfolio Register'!AD42</f>
        <v/>
      </c>
      <c r="AE479" s="99" t="str">
        <f aca="false">IF('Portfolio Register'!AE42="","",'Portfolio Register'!AE42)</f>
        <v/>
      </c>
      <c r="AF479" s="1" t="n">
        <f aca="false">'Portfolio Register'!AF42</f>
        <v>0</v>
      </c>
      <c r="AG479" s="1" t="str">
        <f aca="false">IF(OR(X479="",AC479="",AC479=0),"",IF(OR(AC479="EXPIRED",AC479="OVERDUE"),"1 - OVERDUE",IF(OR(AC479="MISSING DATE",AC479="CHECK INPUT"),"2 - MISSING / CHECK INPUT",IF(AB479&lt;=30,"3 - DUE ≤ 30 DAYS",IF(AB479&lt;=90,"4 - DUE ≤ 90 DAYS",IF(AB479&lt;=180,"5 - DUE ≤ 180 DAYS","6 - DUE ≤ 12 MONTHS"))))))</f>
        <v/>
      </c>
    </row>
    <row r="480" customFormat="false" ht="14.25" hidden="false" customHeight="false" outlineLevel="0" collapsed="false">
      <c r="D480" s="99"/>
      <c r="H480" s="99"/>
      <c r="X480" s="1" t="n">
        <f aca="false">'Portfolio Register'!A42</f>
        <v>0</v>
      </c>
      <c r="Y480" s="1" t="n">
        <f aca="false">'Portfolio Register'!B42</f>
        <v>0</v>
      </c>
      <c r="Z480" s="1" t="str">
        <f aca="false">"Major Defects"</f>
        <v>Major Defects</v>
      </c>
      <c r="AA480" s="99" t="str">
        <f aca="false">IF('Portfolio Register'!AC42="","",'Portfolio Register'!AC42)</f>
        <v/>
      </c>
      <c r="AB480" s="1" t="str">
        <f aca="false">IF('Portfolio Register'!AI42="","",'Portfolio Register'!AI42)</f>
        <v/>
      </c>
      <c r="AC480" s="1" t="str">
        <f aca="false">'Portfolio Register'!AJ42</f>
        <v/>
      </c>
      <c r="AD480" s="1" t="str">
        <f aca="false">'Portfolio Register'!AD42</f>
        <v/>
      </c>
      <c r="AE480" s="99" t="str">
        <f aca="false">IF('Portfolio Register'!AE42="","",'Portfolio Register'!AE42)</f>
        <v/>
      </c>
      <c r="AF480" s="1" t="n">
        <f aca="false">'Portfolio Register'!AF42</f>
        <v>0</v>
      </c>
      <c r="AG480" s="1" t="str">
        <f aca="false">IF(OR(X480="",AC480="",AC480=0),"",IF(OR(AC480="EXPIRED",AC480="OVERDUE"),"1 - OVERDUE",IF(OR(AC480="MISSING DATE",AC480="CHECK INPUT"),"2 - MISSING / CHECK INPUT",IF(AB480&lt;=30,"3 - DUE ≤ 30 DAYS",IF(AB480&lt;=90,"4 - DUE ≤ 90 DAYS",IF(AB480&lt;=180,"5 - DUE ≤ 180 DAYS","6 - DUE ≤ 12 MONTHS"))))))</f>
        <v/>
      </c>
    </row>
    <row r="481" customFormat="false" ht="14.25" hidden="false" customHeight="false" outlineLevel="0" collapsed="false">
      <c r="D481" s="99"/>
      <c r="H481" s="99"/>
      <c r="X481" s="1" t="n">
        <f aca="false">'Portfolio Register'!A43</f>
        <v>0</v>
      </c>
      <c r="Y481" s="1" t="n">
        <f aca="false">'Portfolio Register'!B43</f>
        <v>0</v>
      </c>
      <c r="Z481" s="1" t="str">
        <f aca="false">"OC / Other Defects"</f>
        <v>OC / Other Defects</v>
      </c>
      <c r="AA481" s="99" t="str">
        <f aca="false">IF('Portfolio Register'!AB43="","",'Portfolio Register'!AB43)</f>
        <v/>
      </c>
      <c r="AB481" s="1" t="str">
        <f aca="false">IF('Portfolio Register'!AG43="","",'Portfolio Register'!AG43)</f>
        <v/>
      </c>
      <c r="AC481" s="1" t="str">
        <f aca="false">'Portfolio Register'!AH43</f>
        <v/>
      </c>
      <c r="AD481" s="1" t="str">
        <f aca="false">'Portfolio Register'!AD43</f>
        <v/>
      </c>
      <c r="AE481" s="99" t="str">
        <f aca="false">IF('Portfolio Register'!AE43="","",'Portfolio Register'!AE43)</f>
        <v/>
      </c>
      <c r="AF481" s="1" t="n">
        <f aca="false">'Portfolio Register'!AF43</f>
        <v>0</v>
      </c>
      <c r="AG481" s="1" t="str">
        <f aca="false">IF(OR(X481="",AC481="",AC481=0),"",IF(OR(AC481="EXPIRED",AC481="OVERDUE"),"1 - OVERDUE",IF(OR(AC481="MISSING DATE",AC481="CHECK INPUT"),"2 - MISSING / CHECK INPUT",IF(AB481&lt;=30,"3 - DUE ≤ 30 DAYS",IF(AB481&lt;=90,"4 - DUE ≤ 90 DAYS",IF(AB481&lt;=180,"5 - DUE ≤ 180 DAYS","6 - DUE ≤ 12 MONTHS"))))))</f>
        <v/>
      </c>
    </row>
    <row r="482" customFormat="false" ht="14.25" hidden="false" customHeight="false" outlineLevel="0" collapsed="false">
      <c r="D482" s="99"/>
      <c r="H482" s="99"/>
      <c r="X482" s="1" t="n">
        <f aca="false">'Portfolio Register'!A43</f>
        <v>0</v>
      </c>
      <c r="Y482" s="1" t="n">
        <f aca="false">'Portfolio Register'!B43</f>
        <v>0</v>
      </c>
      <c r="Z482" s="1" t="str">
        <f aca="false">"Major Defects"</f>
        <v>Major Defects</v>
      </c>
      <c r="AA482" s="99" t="str">
        <f aca="false">IF('Portfolio Register'!AC43="","",'Portfolio Register'!AC43)</f>
        <v/>
      </c>
      <c r="AB482" s="1" t="str">
        <f aca="false">IF('Portfolio Register'!AI43="","",'Portfolio Register'!AI43)</f>
        <v/>
      </c>
      <c r="AC482" s="1" t="str">
        <f aca="false">'Portfolio Register'!AJ43</f>
        <v/>
      </c>
      <c r="AD482" s="1" t="str">
        <f aca="false">'Portfolio Register'!AD43</f>
        <v/>
      </c>
      <c r="AE482" s="99" t="str">
        <f aca="false">IF('Portfolio Register'!AE43="","",'Portfolio Register'!AE43)</f>
        <v/>
      </c>
      <c r="AF482" s="1" t="n">
        <f aca="false">'Portfolio Register'!AF43</f>
        <v>0</v>
      </c>
      <c r="AG482" s="1" t="str">
        <f aca="false">IF(OR(X482="",AC482="",AC482=0),"",IF(OR(AC482="EXPIRED",AC482="OVERDUE"),"1 - OVERDUE",IF(OR(AC482="MISSING DATE",AC482="CHECK INPUT"),"2 - MISSING / CHECK INPUT",IF(AB482&lt;=30,"3 - DUE ≤ 30 DAYS",IF(AB482&lt;=90,"4 - DUE ≤ 90 DAYS",IF(AB482&lt;=180,"5 - DUE ≤ 180 DAYS","6 - DUE ≤ 12 MONTHS"))))))</f>
        <v/>
      </c>
    </row>
    <row r="483" customFormat="false" ht="14.25" hidden="false" customHeight="false" outlineLevel="0" collapsed="false">
      <c r="D483" s="99"/>
      <c r="H483" s="99"/>
      <c r="X483" s="1" t="n">
        <f aca="false">'Portfolio Register'!A44</f>
        <v>0</v>
      </c>
      <c r="Y483" s="1" t="n">
        <f aca="false">'Portfolio Register'!B44</f>
        <v>0</v>
      </c>
      <c r="Z483" s="1" t="str">
        <f aca="false">"OC / Other Defects"</f>
        <v>OC / Other Defects</v>
      </c>
      <c r="AA483" s="99" t="str">
        <f aca="false">IF('Portfolio Register'!AB44="","",'Portfolio Register'!AB44)</f>
        <v/>
      </c>
      <c r="AB483" s="1" t="str">
        <f aca="false">IF('Portfolio Register'!AG44="","",'Portfolio Register'!AG44)</f>
        <v/>
      </c>
      <c r="AC483" s="1" t="str">
        <f aca="false">'Portfolio Register'!AH44</f>
        <v/>
      </c>
      <c r="AD483" s="1" t="str">
        <f aca="false">'Portfolio Register'!AD44</f>
        <v/>
      </c>
      <c r="AE483" s="99" t="str">
        <f aca="false">IF('Portfolio Register'!AE44="","",'Portfolio Register'!AE44)</f>
        <v/>
      </c>
      <c r="AF483" s="1" t="n">
        <f aca="false">'Portfolio Register'!AF44</f>
        <v>0</v>
      </c>
      <c r="AG483" s="1" t="str">
        <f aca="false">IF(OR(X483="",AC483="",AC483=0),"",IF(OR(AC483="EXPIRED",AC483="OVERDUE"),"1 - OVERDUE",IF(OR(AC483="MISSING DATE",AC483="CHECK INPUT"),"2 - MISSING / CHECK INPUT",IF(AB483&lt;=30,"3 - DUE ≤ 30 DAYS",IF(AB483&lt;=90,"4 - DUE ≤ 90 DAYS",IF(AB483&lt;=180,"5 - DUE ≤ 180 DAYS","6 - DUE ≤ 12 MONTHS"))))))</f>
        <v/>
      </c>
    </row>
    <row r="484" customFormat="false" ht="14.25" hidden="false" customHeight="false" outlineLevel="0" collapsed="false">
      <c r="D484" s="99"/>
      <c r="H484" s="99"/>
      <c r="X484" s="1" t="n">
        <f aca="false">'Portfolio Register'!A44</f>
        <v>0</v>
      </c>
      <c r="Y484" s="1" t="n">
        <f aca="false">'Portfolio Register'!B44</f>
        <v>0</v>
      </c>
      <c r="Z484" s="1" t="str">
        <f aca="false">"Major Defects"</f>
        <v>Major Defects</v>
      </c>
      <c r="AA484" s="99" t="str">
        <f aca="false">IF('Portfolio Register'!AC44="","",'Portfolio Register'!AC44)</f>
        <v/>
      </c>
      <c r="AB484" s="1" t="str">
        <f aca="false">IF('Portfolio Register'!AI44="","",'Portfolio Register'!AI44)</f>
        <v/>
      </c>
      <c r="AC484" s="1" t="str">
        <f aca="false">'Portfolio Register'!AJ44</f>
        <v/>
      </c>
      <c r="AD484" s="1" t="str">
        <f aca="false">'Portfolio Register'!AD44</f>
        <v/>
      </c>
      <c r="AE484" s="99" t="str">
        <f aca="false">IF('Portfolio Register'!AE44="","",'Portfolio Register'!AE44)</f>
        <v/>
      </c>
      <c r="AF484" s="1" t="n">
        <f aca="false">'Portfolio Register'!AF44</f>
        <v>0</v>
      </c>
      <c r="AG484" s="1" t="str">
        <f aca="false">IF(OR(X484="",AC484="",AC484=0),"",IF(OR(AC484="EXPIRED",AC484="OVERDUE"),"1 - OVERDUE",IF(OR(AC484="MISSING DATE",AC484="CHECK INPUT"),"2 - MISSING / CHECK INPUT",IF(AB484&lt;=30,"3 - DUE ≤ 30 DAYS",IF(AB484&lt;=90,"4 - DUE ≤ 90 DAYS",IF(AB484&lt;=180,"5 - DUE ≤ 180 DAYS","6 - DUE ≤ 12 MONTHS"))))))</f>
        <v/>
      </c>
    </row>
    <row r="485" customFormat="false" ht="14.25" hidden="false" customHeight="false" outlineLevel="0" collapsed="false">
      <c r="D485" s="99"/>
      <c r="H485" s="99"/>
      <c r="X485" s="1" t="n">
        <f aca="false">'Portfolio Register'!A45</f>
        <v>0</v>
      </c>
      <c r="Y485" s="1" t="n">
        <f aca="false">'Portfolio Register'!B45</f>
        <v>0</v>
      </c>
      <c r="Z485" s="1" t="str">
        <f aca="false">"OC / Other Defects"</f>
        <v>OC / Other Defects</v>
      </c>
      <c r="AA485" s="99" t="str">
        <f aca="false">IF('Portfolio Register'!AB45="","",'Portfolio Register'!AB45)</f>
        <v/>
      </c>
      <c r="AB485" s="1" t="str">
        <f aca="false">IF('Portfolio Register'!AG45="","",'Portfolio Register'!AG45)</f>
        <v/>
      </c>
      <c r="AC485" s="1" t="str">
        <f aca="false">'Portfolio Register'!AH45</f>
        <v/>
      </c>
      <c r="AD485" s="1" t="str">
        <f aca="false">'Portfolio Register'!AD45</f>
        <v/>
      </c>
      <c r="AE485" s="99" t="str">
        <f aca="false">IF('Portfolio Register'!AE45="","",'Portfolio Register'!AE45)</f>
        <v/>
      </c>
      <c r="AF485" s="1" t="n">
        <f aca="false">'Portfolio Register'!AF45</f>
        <v>0</v>
      </c>
      <c r="AG485" s="1" t="str">
        <f aca="false">IF(OR(X485="",AC485="",AC485=0),"",IF(OR(AC485="EXPIRED",AC485="OVERDUE"),"1 - OVERDUE",IF(OR(AC485="MISSING DATE",AC485="CHECK INPUT"),"2 - MISSING / CHECK INPUT",IF(AB485&lt;=30,"3 - DUE ≤ 30 DAYS",IF(AB485&lt;=90,"4 - DUE ≤ 90 DAYS",IF(AB485&lt;=180,"5 - DUE ≤ 180 DAYS","6 - DUE ≤ 12 MONTHS"))))))</f>
        <v/>
      </c>
    </row>
    <row r="486" customFormat="false" ht="14.25" hidden="false" customHeight="false" outlineLevel="0" collapsed="false">
      <c r="D486" s="99"/>
      <c r="H486" s="99"/>
      <c r="X486" s="1" t="n">
        <f aca="false">'Portfolio Register'!A45</f>
        <v>0</v>
      </c>
      <c r="Y486" s="1" t="n">
        <f aca="false">'Portfolio Register'!B45</f>
        <v>0</v>
      </c>
      <c r="Z486" s="1" t="str">
        <f aca="false">"Major Defects"</f>
        <v>Major Defects</v>
      </c>
      <c r="AA486" s="99" t="str">
        <f aca="false">IF('Portfolio Register'!AC45="","",'Portfolio Register'!AC45)</f>
        <v/>
      </c>
      <c r="AB486" s="1" t="str">
        <f aca="false">IF('Portfolio Register'!AI45="","",'Portfolio Register'!AI45)</f>
        <v/>
      </c>
      <c r="AC486" s="1" t="str">
        <f aca="false">'Portfolio Register'!AJ45</f>
        <v/>
      </c>
      <c r="AD486" s="1" t="str">
        <f aca="false">'Portfolio Register'!AD45</f>
        <v/>
      </c>
      <c r="AE486" s="99" t="str">
        <f aca="false">IF('Portfolio Register'!AE45="","",'Portfolio Register'!AE45)</f>
        <v/>
      </c>
      <c r="AF486" s="1" t="n">
        <f aca="false">'Portfolio Register'!AF45</f>
        <v>0</v>
      </c>
      <c r="AG486" s="1" t="str">
        <f aca="false">IF(OR(X486="",AC486="",AC486=0),"",IF(OR(AC486="EXPIRED",AC486="OVERDUE"),"1 - OVERDUE",IF(OR(AC486="MISSING DATE",AC486="CHECK INPUT"),"2 - MISSING / CHECK INPUT",IF(AB486&lt;=30,"3 - DUE ≤ 30 DAYS",IF(AB486&lt;=90,"4 - DUE ≤ 90 DAYS",IF(AB486&lt;=180,"5 - DUE ≤ 180 DAYS","6 - DUE ≤ 12 MONTHS"))))))</f>
        <v/>
      </c>
    </row>
    <row r="487" customFormat="false" ht="14.25" hidden="false" customHeight="false" outlineLevel="0" collapsed="false">
      <c r="D487" s="99"/>
      <c r="H487" s="99"/>
      <c r="X487" s="1" t="n">
        <f aca="false">'Portfolio Register'!A46</f>
        <v>0</v>
      </c>
      <c r="Y487" s="1" t="n">
        <f aca="false">'Portfolio Register'!B46</f>
        <v>0</v>
      </c>
      <c r="Z487" s="1" t="str">
        <f aca="false">"OC / Other Defects"</f>
        <v>OC / Other Defects</v>
      </c>
      <c r="AA487" s="99" t="str">
        <f aca="false">IF('Portfolio Register'!AB46="","",'Portfolio Register'!AB46)</f>
        <v/>
      </c>
      <c r="AB487" s="1" t="str">
        <f aca="false">IF('Portfolio Register'!AG46="","",'Portfolio Register'!AG46)</f>
        <v/>
      </c>
      <c r="AC487" s="1" t="str">
        <f aca="false">'Portfolio Register'!AH46</f>
        <v/>
      </c>
      <c r="AD487" s="1" t="str">
        <f aca="false">'Portfolio Register'!AD46</f>
        <v/>
      </c>
      <c r="AE487" s="99" t="str">
        <f aca="false">IF('Portfolio Register'!AE46="","",'Portfolio Register'!AE46)</f>
        <v/>
      </c>
      <c r="AF487" s="1" t="n">
        <f aca="false">'Portfolio Register'!AF46</f>
        <v>0</v>
      </c>
      <c r="AG487" s="1" t="str">
        <f aca="false">IF(OR(X487="",AC487="",AC487=0),"",IF(OR(AC487="EXPIRED",AC487="OVERDUE"),"1 - OVERDUE",IF(OR(AC487="MISSING DATE",AC487="CHECK INPUT"),"2 - MISSING / CHECK INPUT",IF(AB487&lt;=30,"3 - DUE ≤ 30 DAYS",IF(AB487&lt;=90,"4 - DUE ≤ 90 DAYS",IF(AB487&lt;=180,"5 - DUE ≤ 180 DAYS","6 - DUE ≤ 12 MONTHS"))))))</f>
        <v/>
      </c>
    </row>
    <row r="488" customFormat="false" ht="14.25" hidden="false" customHeight="false" outlineLevel="0" collapsed="false">
      <c r="D488" s="99"/>
      <c r="H488" s="99"/>
      <c r="X488" s="1" t="n">
        <f aca="false">'Portfolio Register'!A46</f>
        <v>0</v>
      </c>
      <c r="Y488" s="1" t="n">
        <f aca="false">'Portfolio Register'!B46</f>
        <v>0</v>
      </c>
      <c r="Z488" s="1" t="str">
        <f aca="false">"Major Defects"</f>
        <v>Major Defects</v>
      </c>
      <c r="AA488" s="99" t="str">
        <f aca="false">IF('Portfolio Register'!AC46="","",'Portfolio Register'!AC46)</f>
        <v/>
      </c>
      <c r="AB488" s="1" t="str">
        <f aca="false">IF('Portfolio Register'!AI46="","",'Portfolio Register'!AI46)</f>
        <v/>
      </c>
      <c r="AC488" s="1" t="str">
        <f aca="false">'Portfolio Register'!AJ46</f>
        <v/>
      </c>
      <c r="AD488" s="1" t="str">
        <f aca="false">'Portfolio Register'!AD46</f>
        <v/>
      </c>
      <c r="AE488" s="99" t="str">
        <f aca="false">IF('Portfolio Register'!AE46="","",'Portfolio Register'!AE46)</f>
        <v/>
      </c>
      <c r="AF488" s="1" t="n">
        <f aca="false">'Portfolio Register'!AF46</f>
        <v>0</v>
      </c>
      <c r="AG488" s="1" t="str">
        <f aca="false">IF(OR(X488="",AC488="",AC488=0),"",IF(OR(AC488="EXPIRED",AC488="OVERDUE"),"1 - OVERDUE",IF(OR(AC488="MISSING DATE",AC488="CHECK INPUT"),"2 - MISSING / CHECK INPUT",IF(AB488&lt;=30,"3 - DUE ≤ 30 DAYS",IF(AB488&lt;=90,"4 - DUE ≤ 90 DAYS",IF(AB488&lt;=180,"5 - DUE ≤ 180 DAYS","6 - DUE ≤ 12 MONTHS"))))))</f>
        <v/>
      </c>
    </row>
    <row r="489" customFormat="false" ht="14.25" hidden="false" customHeight="false" outlineLevel="0" collapsed="false">
      <c r="D489" s="99"/>
      <c r="H489" s="99"/>
      <c r="X489" s="1" t="n">
        <f aca="false">'Portfolio Register'!A47</f>
        <v>0</v>
      </c>
      <c r="Y489" s="1" t="n">
        <f aca="false">'Portfolio Register'!B47</f>
        <v>0</v>
      </c>
      <c r="Z489" s="1" t="str">
        <f aca="false">"OC / Other Defects"</f>
        <v>OC / Other Defects</v>
      </c>
      <c r="AA489" s="99" t="str">
        <f aca="false">IF('Portfolio Register'!AB47="","",'Portfolio Register'!AB47)</f>
        <v/>
      </c>
      <c r="AB489" s="1" t="str">
        <f aca="false">IF('Portfolio Register'!AG47="","",'Portfolio Register'!AG47)</f>
        <v/>
      </c>
      <c r="AC489" s="1" t="str">
        <f aca="false">'Portfolio Register'!AH47</f>
        <v/>
      </c>
      <c r="AD489" s="1" t="str">
        <f aca="false">'Portfolio Register'!AD47</f>
        <v/>
      </c>
      <c r="AE489" s="99" t="str">
        <f aca="false">IF('Portfolio Register'!AE47="","",'Portfolio Register'!AE47)</f>
        <v/>
      </c>
      <c r="AF489" s="1" t="n">
        <f aca="false">'Portfolio Register'!AF47</f>
        <v>0</v>
      </c>
      <c r="AG489" s="1" t="str">
        <f aca="false">IF(OR(X489="",AC489="",AC489=0),"",IF(OR(AC489="EXPIRED",AC489="OVERDUE"),"1 - OVERDUE",IF(OR(AC489="MISSING DATE",AC489="CHECK INPUT"),"2 - MISSING / CHECK INPUT",IF(AB489&lt;=30,"3 - DUE ≤ 30 DAYS",IF(AB489&lt;=90,"4 - DUE ≤ 90 DAYS",IF(AB489&lt;=180,"5 - DUE ≤ 180 DAYS","6 - DUE ≤ 12 MONTHS"))))))</f>
        <v/>
      </c>
    </row>
    <row r="490" customFormat="false" ht="14.25" hidden="false" customHeight="false" outlineLevel="0" collapsed="false">
      <c r="D490" s="99"/>
      <c r="H490" s="99"/>
      <c r="X490" s="1" t="n">
        <f aca="false">'Portfolio Register'!A47</f>
        <v>0</v>
      </c>
      <c r="Y490" s="1" t="n">
        <f aca="false">'Portfolio Register'!B47</f>
        <v>0</v>
      </c>
      <c r="Z490" s="1" t="str">
        <f aca="false">"Major Defects"</f>
        <v>Major Defects</v>
      </c>
      <c r="AA490" s="99" t="str">
        <f aca="false">IF('Portfolio Register'!AC47="","",'Portfolio Register'!AC47)</f>
        <v/>
      </c>
      <c r="AB490" s="1" t="str">
        <f aca="false">IF('Portfolio Register'!AI47="","",'Portfolio Register'!AI47)</f>
        <v/>
      </c>
      <c r="AC490" s="1" t="str">
        <f aca="false">'Portfolio Register'!AJ47</f>
        <v/>
      </c>
      <c r="AD490" s="1" t="str">
        <f aca="false">'Portfolio Register'!AD47</f>
        <v/>
      </c>
      <c r="AE490" s="99" t="str">
        <f aca="false">IF('Portfolio Register'!AE47="","",'Portfolio Register'!AE47)</f>
        <v/>
      </c>
      <c r="AF490" s="1" t="n">
        <f aca="false">'Portfolio Register'!AF47</f>
        <v>0</v>
      </c>
      <c r="AG490" s="1" t="str">
        <f aca="false">IF(OR(X490="",AC490="",AC490=0),"",IF(OR(AC490="EXPIRED",AC490="OVERDUE"),"1 - OVERDUE",IF(OR(AC490="MISSING DATE",AC490="CHECK INPUT"),"2 - MISSING / CHECK INPUT",IF(AB490&lt;=30,"3 - DUE ≤ 30 DAYS",IF(AB490&lt;=90,"4 - DUE ≤ 90 DAYS",IF(AB490&lt;=180,"5 - DUE ≤ 180 DAYS","6 - DUE ≤ 12 MONTHS"))))))</f>
        <v/>
      </c>
    </row>
    <row r="491" customFormat="false" ht="14.25" hidden="false" customHeight="false" outlineLevel="0" collapsed="false">
      <c r="D491" s="99"/>
      <c r="H491" s="99"/>
      <c r="X491" s="1" t="n">
        <f aca="false">'Portfolio Register'!A48</f>
        <v>0</v>
      </c>
      <c r="Y491" s="1" t="n">
        <f aca="false">'Portfolio Register'!B48</f>
        <v>0</v>
      </c>
      <c r="Z491" s="1" t="str">
        <f aca="false">"OC / Other Defects"</f>
        <v>OC / Other Defects</v>
      </c>
      <c r="AA491" s="99" t="str">
        <f aca="false">IF('Portfolio Register'!AB48="","",'Portfolio Register'!AB48)</f>
        <v/>
      </c>
      <c r="AB491" s="1" t="str">
        <f aca="false">IF('Portfolio Register'!AG48="","",'Portfolio Register'!AG48)</f>
        <v/>
      </c>
      <c r="AC491" s="1" t="str">
        <f aca="false">'Portfolio Register'!AH48</f>
        <v/>
      </c>
      <c r="AD491" s="1" t="str">
        <f aca="false">'Portfolio Register'!AD48</f>
        <v/>
      </c>
      <c r="AE491" s="99" t="str">
        <f aca="false">IF('Portfolio Register'!AE48="","",'Portfolio Register'!AE48)</f>
        <v/>
      </c>
      <c r="AF491" s="1" t="n">
        <f aca="false">'Portfolio Register'!AF48</f>
        <v>0</v>
      </c>
      <c r="AG491" s="1" t="str">
        <f aca="false">IF(OR(X491="",AC491="",AC491=0),"",IF(OR(AC491="EXPIRED",AC491="OVERDUE"),"1 - OVERDUE",IF(OR(AC491="MISSING DATE",AC491="CHECK INPUT"),"2 - MISSING / CHECK INPUT",IF(AB491&lt;=30,"3 - DUE ≤ 30 DAYS",IF(AB491&lt;=90,"4 - DUE ≤ 90 DAYS",IF(AB491&lt;=180,"5 - DUE ≤ 180 DAYS","6 - DUE ≤ 12 MONTHS"))))))</f>
        <v/>
      </c>
    </row>
    <row r="492" customFormat="false" ht="14.25" hidden="false" customHeight="false" outlineLevel="0" collapsed="false">
      <c r="D492" s="99"/>
      <c r="H492" s="99"/>
      <c r="X492" s="1" t="n">
        <f aca="false">'Portfolio Register'!A48</f>
        <v>0</v>
      </c>
      <c r="Y492" s="1" t="n">
        <f aca="false">'Portfolio Register'!B48</f>
        <v>0</v>
      </c>
      <c r="Z492" s="1" t="str">
        <f aca="false">"Major Defects"</f>
        <v>Major Defects</v>
      </c>
      <c r="AA492" s="99" t="str">
        <f aca="false">IF('Portfolio Register'!AC48="","",'Portfolio Register'!AC48)</f>
        <v/>
      </c>
      <c r="AB492" s="1" t="str">
        <f aca="false">IF('Portfolio Register'!AI48="","",'Portfolio Register'!AI48)</f>
        <v/>
      </c>
      <c r="AC492" s="1" t="str">
        <f aca="false">'Portfolio Register'!AJ48</f>
        <v/>
      </c>
      <c r="AD492" s="1" t="str">
        <f aca="false">'Portfolio Register'!AD48</f>
        <v/>
      </c>
      <c r="AE492" s="99" t="str">
        <f aca="false">IF('Portfolio Register'!AE48="","",'Portfolio Register'!AE48)</f>
        <v/>
      </c>
      <c r="AF492" s="1" t="n">
        <f aca="false">'Portfolio Register'!AF48</f>
        <v>0</v>
      </c>
      <c r="AG492" s="1" t="str">
        <f aca="false">IF(OR(X492="",AC492="",AC492=0),"",IF(OR(AC492="EXPIRED",AC492="OVERDUE"),"1 - OVERDUE",IF(OR(AC492="MISSING DATE",AC492="CHECK INPUT"),"2 - MISSING / CHECK INPUT",IF(AB492&lt;=30,"3 - DUE ≤ 30 DAYS",IF(AB492&lt;=90,"4 - DUE ≤ 90 DAYS",IF(AB492&lt;=180,"5 - DUE ≤ 180 DAYS","6 - DUE ≤ 12 MONTHS"))))))</f>
        <v/>
      </c>
    </row>
    <row r="493" customFormat="false" ht="14.25" hidden="false" customHeight="false" outlineLevel="0" collapsed="false">
      <c r="D493" s="99"/>
      <c r="H493" s="99"/>
      <c r="X493" s="1" t="n">
        <f aca="false">'Portfolio Register'!A49</f>
        <v>0</v>
      </c>
      <c r="Y493" s="1" t="n">
        <f aca="false">'Portfolio Register'!B49</f>
        <v>0</v>
      </c>
      <c r="Z493" s="1" t="str">
        <f aca="false">"OC / Other Defects"</f>
        <v>OC / Other Defects</v>
      </c>
      <c r="AA493" s="99" t="str">
        <f aca="false">IF('Portfolio Register'!AB49="","",'Portfolio Register'!AB49)</f>
        <v/>
      </c>
      <c r="AB493" s="1" t="str">
        <f aca="false">IF('Portfolio Register'!AG49="","",'Portfolio Register'!AG49)</f>
        <v/>
      </c>
      <c r="AC493" s="1" t="str">
        <f aca="false">'Portfolio Register'!AH49</f>
        <v/>
      </c>
      <c r="AD493" s="1" t="str">
        <f aca="false">'Portfolio Register'!AD49</f>
        <v/>
      </c>
      <c r="AE493" s="99" t="str">
        <f aca="false">IF('Portfolio Register'!AE49="","",'Portfolio Register'!AE49)</f>
        <v/>
      </c>
      <c r="AF493" s="1" t="n">
        <f aca="false">'Portfolio Register'!AF49</f>
        <v>0</v>
      </c>
      <c r="AG493" s="1" t="str">
        <f aca="false">IF(OR(X493="",AC493="",AC493=0),"",IF(OR(AC493="EXPIRED",AC493="OVERDUE"),"1 - OVERDUE",IF(OR(AC493="MISSING DATE",AC493="CHECK INPUT"),"2 - MISSING / CHECK INPUT",IF(AB493&lt;=30,"3 - DUE ≤ 30 DAYS",IF(AB493&lt;=90,"4 - DUE ≤ 90 DAYS",IF(AB493&lt;=180,"5 - DUE ≤ 180 DAYS","6 - DUE ≤ 12 MONTHS"))))))</f>
        <v/>
      </c>
    </row>
    <row r="494" customFormat="false" ht="14.25" hidden="false" customHeight="false" outlineLevel="0" collapsed="false">
      <c r="D494" s="99"/>
      <c r="H494" s="99"/>
      <c r="X494" s="1" t="n">
        <f aca="false">'Portfolio Register'!A49</f>
        <v>0</v>
      </c>
      <c r="Y494" s="1" t="n">
        <f aca="false">'Portfolio Register'!B49</f>
        <v>0</v>
      </c>
      <c r="Z494" s="1" t="str">
        <f aca="false">"Major Defects"</f>
        <v>Major Defects</v>
      </c>
      <c r="AA494" s="99" t="str">
        <f aca="false">IF('Portfolio Register'!AC49="","",'Portfolio Register'!AC49)</f>
        <v/>
      </c>
      <c r="AB494" s="1" t="str">
        <f aca="false">IF('Portfolio Register'!AI49="","",'Portfolio Register'!AI49)</f>
        <v/>
      </c>
      <c r="AC494" s="1" t="str">
        <f aca="false">'Portfolio Register'!AJ49</f>
        <v/>
      </c>
      <c r="AD494" s="1" t="str">
        <f aca="false">'Portfolio Register'!AD49</f>
        <v/>
      </c>
      <c r="AE494" s="99" t="str">
        <f aca="false">IF('Portfolio Register'!AE49="","",'Portfolio Register'!AE49)</f>
        <v/>
      </c>
      <c r="AF494" s="1" t="n">
        <f aca="false">'Portfolio Register'!AF49</f>
        <v>0</v>
      </c>
      <c r="AG494" s="1" t="str">
        <f aca="false">IF(OR(X494="",AC494="",AC494=0),"",IF(OR(AC494="EXPIRED",AC494="OVERDUE"),"1 - OVERDUE",IF(OR(AC494="MISSING DATE",AC494="CHECK INPUT"),"2 - MISSING / CHECK INPUT",IF(AB494&lt;=30,"3 - DUE ≤ 30 DAYS",IF(AB494&lt;=90,"4 - DUE ≤ 90 DAYS",IF(AB494&lt;=180,"5 - DUE ≤ 180 DAYS","6 - DUE ≤ 12 MONTHS"))))))</f>
        <v/>
      </c>
    </row>
    <row r="495" customFormat="false" ht="14.25" hidden="false" customHeight="false" outlineLevel="0" collapsed="false">
      <c r="D495" s="99"/>
      <c r="H495" s="99"/>
      <c r="X495" s="1" t="n">
        <f aca="false">'Portfolio Register'!A50</f>
        <v>0</v>
      </c>
      <c r="Y495" s="1" t="n">
        <f aca="false">'Portfolio Register'!B50</f>
        <v>0</v>
      </c>
      <c r="Z495" s="1" t="str">
        <f aca="false">"OC / Other Defects"</f>
        <v>OC / Other Defects</v>
      </c>
      <c r="AA495" s="99" t="str">
        <f aca="false">IF('Portfolio Register'!AB50="","",'Portfolio Register'!AB50)</f>
        <v/>
      </c>
      <c r="AB495" s="1" t="str">
        <f aca="false">IF('Portfolio Register'!AG50="","",'Portfolio Register'!AG50)</f>
        <v/>
      </c>
      <c r="AC495" s="1" t="str">
        <f aca="false">'Portfolio Register'!AH50</f>
        <v/>
      </c>
      <c r="AD495" s="1" t="str">
        <f aca="false">'Portfolio Register'!AD50</f>
        <v/>
      </c>
      <c r="AE495" s="99" t="str">
        <f aca="false">IF('Portfolio Register'!AE50="","",'Portfolio Register'!AE50)</f>
        <v/>
      </c>
      <c r="AF495" s="1" t="n">
        <f aca="false">'Portfolio Register'!AF50</f>
        <v>0</v>
      </c>
      <c r="AG495" s="1" t="str">
        <f aca="false">IF(OR(X495="",AC495="",AC495=0),"",IF(OR(AC495="EXPIRED",AC495="OVERDUE"),"1 - OVERDUE",IF(OR(AC495="MISSING DATE",AC495="CHECK INPUT"),"2 - MISSING / CHECK INPUT",IF(AB495&lt;=30,"3 - DUE ≤ 30 DAYS",IF(AB495&lt;=90,"4 - DUE ≤ 90 DAYS",IF(AB495&lt;=180,"5 - DUE ≤ 180 DAYS","6 - DUE ≤ 12 MONTHS"))))))</f>
        <v/>
      </c>
    </row>
    <row r="496" customFormat="false" ht="14.25" hidden="false" customHeight="false" outlineLevel="0" collapsed="false">
      <c r="D496" s="99"/>
      <c r="H496" s="99"/>
      <c r="X496" s="1" t="n">
        <f aca="false">'Portfolio Register'!A50</f>
        <v>0</v>
      </c>
      <c r="Y496" s="1" t="n">
        <f aca="false">'Portfolio Register'!B50</f>
        <v>0</v>
      </c>
      <c r="Z496" s="1" t="str">
        <f aca="false">"Major Defects"</f>
        <v>Major Defects</v>
      </c>
      <c r="AA496" s="99" t="str">
        <f aca="false">IF('Portfolio Register'!AC50="","",'Portfolio Register'!AC50)</f>
        <v/>
      </c>
      <c r="AB496" s="1" t="str">
        <f aca="false">IF('Portfolio Register'!AI50="","",'Portfolio Register'!AI50)</f>
        <v/>
      </c>
      <c r="AC496" s="1" t="str">
        <f aca="false">'Portfolio Register'!AJ50</f>
        <v/>
      </c>
      <c r="AD496" s="1" t="str">
        <f aca="false">'Portfolio Register'!AD50</f>
        <v/>
      </c>
      <c r="AE496" s="99" t="str">
        <f aca="false">IF('Portfolio Register'!AE50="","",'Portfolio Register'!AE50)</f>
        <v/>
      </c>
      <c r="AF496" s="1" t="n">
        <f aca="false">'Portfolio Register'!AF50</f>
        <v>0</v>
      </c>
      <c r="AG496" s="1" t="str">
        <f aca="false">IF(OR(X496="",AC496="",AC496=0),"",IF(OR(AC496="EXPIRED",AC496="OVERDUE"),"1 - OVERDUE",IF(OR(AC496="MISSING DATE",AC496="CHECK INPUT"),"2 - MISSING / CHECK INPUT",IF(AB496&lt;=30,"3 - DUE ≤ 30 DAYS",IF(AB496&lt;=90,"4 - DUE ≤ 90 DAYS",IF(AB496&lt;=180,"5 - DUE ≤ 180 DAYS","6 - DUE ≤ 12 MONTHS"))))))</f>
        <v/>
      </c>
    </row>
    <row r="497" customFormat="false" ht="14.25" hidden="false" customHeight="false" outlineLevel="0" collapsed="false">
      <c r="D497" s="99"/>
      <c r="H497" s="99"/>
      <c r="X497" s="1" t="n">
        <f aca="false">'Portfolio Register'!A51</f>
        <v>0</v>
      </c>
      <c r="Y497" s="1" t="n">
        <f aca="false">'Portfolio Register'!B51</f>
        <v>0</v>
      </c>
      <c r="Z497" s="1" t="str">
        <f aca="false">"OC / Other Defects"</f>
        <v>OC / Other Defects</v>
      </c>
      <c r="AA497" s="99" t="str">
        <f aca="false">IF('Portfolio Register'!AB51="","",'Portfolio Register'!AB51)</f>
        <v/>
      </c>
      <c r="AB497" s="1" t="str">
        <f aca="false">IF('Portfolio Register'!AG51="","",'Portfolio Register'!AG51)</f>
        <v/>
      </c>
      <c r="AC497" s="1" t="str">
        <f aca="false">'Portfolio Register'!AH51</f>
        <v/>
      </c>
      <c r="AD497" s="1" t="str">
        <f aca="false">'Portfolio Register'!AD51</f>
        <v/>
      </c>
      <c r="AE497" s="99" t="str">
        <f aca="false">IF('Portfolio Register'!AE51="","",'Portfolio Register'!AE51)</f>
        <v/>
      </c>
      <c r="AF497" s="1" t="n">
        <f aca="false">'Portfolio Register'!AF51</f>
        <v>0</v>
      </c>
      <c r="AG497" s="1" t="str">
        <f aca="false">IF(OR(X497="",AC497="",AC497=0),"",IF(OR(AC497="EXPIRED",AC497="OVERDUE"),"1 - OVERDUE",IF(OR(AC497="MISSING DATE",AC497="CHECK INPUT"),"2 - MISSING / CHECK INPUT",IF(AB497&lt;=30,"3 - DUE ≤ 30 DAYS",IF(AB497&lt;=90,"4 - DUE ≤ 90 DAYS",IF(AB497&lt;=180,"5 - DUE ≤ 180 DAYS","6 - DUE ≤ 12 MONTHS"))))))</f>
        <v/>
      </c>
    </row>
    <row r="498" customFormat="false" ht="14.25" hidden="false" customHeight="false" outlineLevel="0" collapsed="false">
      <c r="D498" s="99"/>
      <c r="H498" s="99"/>
      <c r="X498" s="1" t="n">
        <f aca="false">'Portfolio Register'!A51</f>
        <v>0</v>
      </c>
      <c r="Y498" s="1" t="n">
        <f aca="false">'Portfolio Register'!B51</f>
        <v>0</v>
      </c>
      <c r="Z498" s="1" t="str">
        <f aca="false">"Major Defects"</f>
        <v>Major Defects</v>
      </c>
      <c r="AA498" s="99" t="str">
        <f aca="false">IF('Portfolio Register'!AC51="","",'Portfolio Register'!AC51)</f>
        <v/>
      </c>
      <c r="AB498" s="1" t="str">
        <f aca="false">IF('Portfolio Register'!AI51="","",'Portfolio Register'!AI51)</f>
        <v/>
      </c>
      <c r="AC498" s="1" t="str">
        <f aca="false">'Portfolio Register'!AJ51</f>
        <v/>
      </c>
      <c r="AD498" s="1" t="str">
        <f aca="false">'Portfolio Register'!AD51</f>
        <v/>
      </c>
      <c r="AE498" s="99" t="str">
        <f aca="false">IF('Portfolio Register'!AE51="","",'Portfolio Register'!AE51)</f>
        <v/>
      </c>
      <c r="AF498" s="1" t="n">
        <f aca="false">'Portfolio Register'!AF51</f>
        <v>0</v>
      </c>
      <c r="AG498" s="1" t="str">
        <f aca="false">IF(OR(X498="",AC498="",AC498=0),"",IF(OR(AC498="EXPIRED",AC498="OVERDUE"),"1 - OVERDUE",IF(OR(AC498="MISSING DATE",AC498="CHECK INPUT"),"2 - MISSING / CHECK INPUT",IF(AB498&lt;=30,"3 - DUE ≤ 30 DAYS",IF(AB498&lt;=90,"4 - DUE ≤ 90 DAYS",IF(AB498&lt;=180,"5 - DUE ≤ 180 DAYS","6 - DUE ≤ 12 MONTHS"))))))</f>
        <v/>
      </c>
    </row>
    <row r="499" customFormat="false" ht="14.25" hidden="false" customHeight="false" outlineLevel="0" collapsed="false">
      <c r="D499" s="99"/>
      <c r="H499" s="99"/>
      <c r="X499" s="1" t="n">
        <f aca="false">'Portfolio Register'!A52</f>
        <v>0</v>
      </c>
      <c r="Y499" s="1" t="n">
        <f aca="false">'Portfolio Register'!B52</f>
        <v>0</v>
      </c>
      <c r="Z499" s="1" t="str">
        <f aca="false">"OC / Other Defects"</f>
        <v>OC / Other Defects</v>
      </c>
      <c r="AA499" s="99" t="str">
        <f aca="false">IF('Portfolio Register'!AB52="","",'Portfolio Register'!AB52)</f>
        <v/>
      </c>
      <c r="AB499" s="1" t="str">
        <f aca="false">IF('Portfolio Register'!AG52="","",'Portfolio Register'!AG52)</f>
        <v/>
      </c>
      <c r="AC499" s="1" t="str">
        <f aca="false">'Portfolio Register'!AH52</f>
        <v/>
      </c>
      <c r="AD499" s="1" t="str">
        <f aca="false">'Portfolio Register'!AD52</f>
        <v/>
      </c>
      <c r="AE499" s="99" t="str">
        <f aca="false">IF('Portfolio Register'!AE52="","",'Portfolio Register'!AE52)</f>
        <v/>
      </c>
      <c r="AF499" s="1" t="n">
        <f aca="false">'Portfolio Register'!AF52</f>
        <v>0</v>
      </c>
      <c r="AG499" s="1" t="str">
        <f aca="false">IF(OR(X499="",AC499="",AC499=0),"",IF(OR(AC499="EXPIRED",AC499="OVERDUE"),"1 - OVERDUE",IF(OR(AC499="MISSING DATE",AC499="CHECK INPUT"),"2 - MISSING / CHECK INPUT",IF(AB499&lt;=30,"3 - DUE ≤ 30 DAYS",IF(AB499&lt;=90,"4 - DUE ≤ 90 DAYS",IF(AB499&lt;=180,"5 - DUE ≤ 180 DAYS","6 - DUE ≤ 12 MONTHS"))))))</f>
        <v/>
      </c>
    </row>
    <row r="500" customFormat="false" ht="14.25" hidden="false" customHeight="false" outlineLevel="0" collapsed="false">
      <c r="D500" s="99"/>
      <c r="H500" s="99"/>
      <c r="X500" s="1" t="n">
        <f aca="false">'Portfolio Register'!A52</f>
        <v>0</v>
      </c>
      <c r="Y500" s="1" t="n">
        <f aca="false">'Portfolio Register'!B52</f>
        <v>0</v>
      </c>
      <c r="Z500" s="1" t="str">
        <f aca="false">"Major Defects"</f>
        <v>Major Defects</v>
      </c>
      <c r="AA500" s="99" t="str">
        <f aca="false">IF('Portfolio Register'!AC52="","",'Portfolio Register'!AC52)</f>
        <v/>
      </c>
      <c r="AB500" s="1" t="str">
        <f aca="false">IF('Portfolio Register'!AI52="","",'Portfolio Register'!AI52)</f>
        <v/>
      </c>
      <c r="AC500" s="1" t="str">
        <f aca="false">'Portfolio Register'!AJ52</f>
        <v/>
      </c>
      <c r="AD500" s="1" t="str">
        <f aca="false">'Portfolio Register'!AD52</f>
        <v/>
      </c>
      <c r="AE500" s="99" t="str">
        <f aca="false">IF('Portfolio Register'!AE52="","",'Portfolio Register'!AE52)</f>
        <v/>
      </c>
      <c r="AF500" s="1" t="n">
        <f aca="false">'Portfolio Register'!AF52</f>
        <v>0</v>
      </c>
      <c r="AG500" s="1" t="str">
        <f aca="false">IF(OR(X500="",AC500="",AC500=0),"",IF(OR(AC500="EXPIRED",AC500="OVERDUE"),"1 - OVERDUE",IF(OR(AC500="MISSING DATE",AC500="CHECK INPUT"),"2 - MISSING / CHECK INPUT",IF(AB500&lt;=30,"3 - DUE ≤ 30 DAYS",IF(AB500&lt;=90,"4 - DUE ≤ 90 DAYS",IF(AB500&lt;=180,"5 - DUE ≤ 180 DAYS","6 - DUE ≤ 12 MONTHS"))))))</f>
        <v/>
      </c>
    </row>
    <row r="501" customFormat="false" ht="14.25" hidden="false" customHeight="false" outlineLevel="0" collapsed="false">
      <c r="D501" s="99"/>
      <c r="H501" s="99"/>
      <c r="X501" s="1" t="n">
        <f aca="false">'Portfolio Register'!A53</f>
        <v>0</v>
      </c>
      <c r="Y501" s="1" t="n">
        <f aca="false">'Portfolio Register'!B53</f>
        <v>0</v>
      </c>
      <c r="Z501" s="1" t="str">
        <f aca="false">"OC / Other Defects"</f>
        <v>OC / Other Defects</v>
      </c>
      <c r="AA501" s="99" t="str">
        <f aca="false">IF('Portfolio Register'!AB53="","",'Portfolio Register'!AB53)</f>
        <v/>
      </c>
      <c r="AB501" s="1" t="str">
        <f aca="false">IF('Portfolio Register'!AG53="","",'Portfolio Register'!AG53)</f>
        <v/>
      </c>
      <c r="AC501" s="1" t="str">
        <f aca="false">'Portfolio Register'!AH53</f>
        <v/>
      </c>
      <c r="AD501" s="1" t="str">
        <f aca="false">'Portfolio Register'!AD53</f>
        <v/>
      </c>
      <c r="AE501" s="99" t="str">
        <f aca="false">IF('Portfolio Register'!AE53="","",'Portfolio Register'!AE53)</f>
        <v/>
      </c>
      <c r="AF501" s="1" t="n">
        <f aca="false">'Portfolio Register'!AF53</f>
        <v>0</v>
      </c>
      <c r="AG501" s="1" t="str">
        <f aca="false">IF(OR(X501="",AC501="",AC501=0),"",IF(OR(AC501="EXPIRED",AC501="OVERDUE"),"1 - OVERDUE",IF(OR(AC501="MISSING DATE",AC501="CHECK INPUT"),"2 - MISSING / CHECK INPUT",IF(AB501&lt;=30,"3 - DUE ≤ 30 DAYS",IF(AB501&lt;=90,"4 - DUE ≤ 90 DAYS",IF(AB501&lt;=180,"5 - DUE ≤ 180 DAYS","6 - DUE ≤ 12 MONTHS"))))))</f>
        <v/>
      </c>
    </row>
    <row r="502" customFormat="false" ht="14.25" hidden="false" customHeight="false" outlineLevel="0" collapsed="false">
      <c r="D502" s="99"/>
      <c r="H502" s="99"/>
      <c r="X502" s="1" t="n">
        <f aca="false">'Portfolio Register'!A53</f>
        <v>0</v>
      </c>
      <c r="Y502" s="1" t="n">
        <f aca="false">'Portfolio Register'!B53</f>
        <v>0</v>
      </c>
      <c r="Z502" s="1" t="str">
        <f aca="false">"Major Defects"</f>
        <v>Major Defects</v>
      </c>
      <c r="AA502" s="99" t="str">
        <f aca="false">IF('Portfolio Register'!AC53="","",'Portfolio Register'!AC53)</f>
        <v/>
      </c>
      <c r="AB502" s="1" t="str">
        <f aca="false">IF('Portfolio Register'!AI53="","",'Portfolio Register'!AI53)</f>
        <v/>
      </c>
      <c r="AC502" s="1" t="str">
        <f aca="false">'Portfolio Register'!AJ53</f>
        <v/>
      </c>
      <c r="AD502" s="1" t="str">
        <f aca="false">'Portfolio Register'!AD53</f>
        <v/>
      </c>
      <c r="AE502" s="99" t="str">
        <f aca="false">IF('Portfolio Register'!AE53="","",'Portfolio Register'!AE53)</f>
        <v/>
      </c>
      <c r="AF502" s="1" t="n">
        <f aca="false">'Portfolio Register'!AF53</f>
        <v>0</v>
      </c>
      <c r="AG502" s="1" t="str">
        <f aca="false">IF(OR(X502="",AC502="",AC502=0),"",IF(OR(AC502="EXPIRED",AC502="OVERDUE"),"1 - OVERDUE",IF(OR(AC502="MISSING DATE",AC502="CHECK INPUT"),"2 - MISSING / CHECK INPUT",IF(AB502&lt;=30,"3 - DUE ≤ 30 DAYS",IF(AB502&lt;=90,"4 - DUE ≤ 90 DAYS",IF(AB502&lt;=180,"5 - DUE ≤ 180 DAYS","6 - DUE ≤ 12 MONTHS"))))))</f>
        <v/>
      </c>
    </row>
    <row r="503" customFormat="false" ht="14.25" hidden="false" customHeight="false" outlineLevel="0" collapsed="false">
      <c r="D503" s="99"/>
      <c r="H503" s="99"/>
      <c r="X503" s="1" t="n">
        <f aca="false">'Portfolio Register'!A54</f>
        <v>0</v>
      </c>
      <c r="Y503" s="1" t="n">
        <f aca="false">'Portfolio Register'!B54</f>
        <v>0</v>
      </c>
      <c r="Z503" s="1" t="str">
        <f aca="false">"OC / Other Defects"</f>
        <v>OC / Other Defects</v>
      </c>
      <c r="AA503" s="99" t="str">
        <f aca="false">IF('Portfolio Register'!AB54="","",'Portfolio Register'!AB54)</f>
        <v/>
      </c>
      <c r="AB503" s="1" t="str">
        <f aca="false">IF('Portfolio Register'!AG54="","",'Portfolio Register'!AG54)</f>
        <v/>
      </c>
      <c r="AC503" s="1" t="str">
        <f aca="false">'Portfolio Register'!AH54</f>
        <v/>
      </c>
      <c r="AD503" s="1" t="str">
        <f aca="false">'Portfolio Register'!AD54</f>
        <v/>
      </c>
      <c r="AE503" s="99" t="str">
        <f aca="false">IF('Portfolio Register'!AE54="","",'Portfolio Register'!AE54)</f>
        <v/>
      </c>
      <c r="AF503" s="1" t="n">
        <f aca="false">'Portfolio Register'!AF54</f>
        <v>0</v>
      </c>
      <c r="AG503" s="1" t="str">
        <f aca="false">IF(OR(X503="",AC503="",AC503=0),"",IF(OR(AC503="EXPIRED",AC503="OVERDUE"),"1 - OVERDUE",IF(OR(AC503="MISSING DATE",AC503="CHECK INPUT"),"2 - MISSING / CHECK INPUT",IF(AB503&lt;=30,"3 - DUE ≤ 30 DAYS",IF(AB503&lt;=90,"4 - DUE ≤ 90 DAYS",IF(AB503&lt;=180,"5 - DUE ≤ 180 DAYS","6 - DUE ≤ 12 MONTHS"))))))</f>
        <v/>
      </c>
    </row>
    <row r="504" customFormat="false" ht="14.25" hidden="false" customHeight="false" outlineLevel="0" collapsed="false">
      <c r="D504" s="99"/>
      <c r="H504" s="99"/>
      <c r="X504" s="1" t="n">
        <f aca="false">'Portfolio Register'!A54</f>
        <v>0</v>
      </c>
      <c r="Y504" s="1" t="n">
        <f aca="false">'Portfolio Register'!B54</f>
        <v>0</v>
      </c>
      <c r="Z504" s="1" t="str">
        <f aca="false">"Major Defects"</f>
        <v>Major Defects</v>
      </c>
      <c r="AA504" s="99" t="str">
        <f aca="false">IF('Portfolio Register'!AC54="","",'Portfolio Register'!AC54)</f>
        <v/>
      </c>
      <c r="AB504" s="1" t="str">
        <f aca="false">IF('Portfolio Register'!AI54="","",'Portfolio Register'!AI54)</f>
        <v/>
      </c>
      <c r="AC504" s="1" t="str">
        <f aca="false">'Portfolio Register'!AJ54</f>
        <v/>
      </c>
      <c r="AD504" s="1" t="str">
        <f aca="false">'Portfolio Register'!AD54</f>
        <v/>
      </c>
      <c r="AE504" s="99" t="str">
        <f aca="false">IF('Portfolio Register'!AE54="","",'Portfolio Register'!AE54)</f>
        <v/>
      </c>
      <c r="AF504" s="1" t="n">
        <f aca="false">'Portfolio Register'!AF54</f>
        <v>0</v>
      </c>
      <c r="AG504" s="1" t="str">
        <f aca="false">IF(OR(X504="",AC504="",AC504=0),"",IF(OR(AC504="EXPIRED",AC504="OVERDUE"),"1 - OVERDUE",IF(OR(AC504="MISSING DATE",AC504="CHECK INPUT"),"2 - MISSING / CHECK INPUT",IF(AB504&lt;=30,"3 - DUE ≤ 30 DAYS",IF(AB504&lt;=90,"4 - DUE ≤ 90 DAYS",IF(AB504&lt;=180,"5 - DUE ≤ 180 DAYS","6 - DUE ≤ 12 MONTHS"))))))</f>
        <v/>
      </c>
    </row>
    <row r="505" customFormat="false" ht="14.25" hidden="false" customHeight="false" outlineLevel="0" collapsed="false">
      <c r="D505" s="99"/>
      <c r="H505" s="99"/>
      <c r="X505" s="1" t="n">
        <f aca="false">'Portfolio Register'!A55</f>
        <v>0</v>
      </c>
      <c r="Y505" s="1" t="n">
        <f aca="false">'Portfolio Register'!B55</f>
        <v>0</v>
      </c>
      <c r="Z505" s="1" t="str">
        <f aca="false">"OC / Other Defects"</f>
        <v>OC / Other Defects</v>
      </c>
      <c r="AA505" s="99" t="str">
        <f aca="false">IF('Portfolio Register'!AB55="","",'Portfolio Register'!AB55)</f>
        <v/>
      </c>
      <c r="AB505" s="1" t="str">
        <f aca="false">IF('Portfolio Register'!AG55="","",'Portfolio Register'!AG55)</f>
        <v/>
      </c>
      <c r="AC505" s="1" t="str">
        <f aca="false">'Portfolio Register'!AH55</f>
        <v/>
      </c>
      <c r="AD505" s="1" t="str">
        <f aca="false">'Portfolio Register'!AD55</f>
        <v/>
      </c>
      <c r="AE505" s="99" t="str">
        <f aca="false">IF('Portfolio Register'!AE55="","",'Portfolio Register'!AE55)</f>
        <v/>
      </c>
      <c r="AF505" s="1" t="n">
        <f aca="false">'Portfolio Register'!AF55</f>
        <v>0</v>
      </c>
      <c r="AG505" s="1" t="str">
        <f aca="false">IF(OR(X505="",AC505="",AC505=0),"",IF(OR(AC505="EXPIRED",AC505="OVERDUE"),"1 - OVERDUE",IF(OR(AC505="MISSING DATE",AC505="CHECK INPUT"),"2 - MISSING / CHECK INPUT",IF(AB505&lt;=30,"3 - DUE ≤ 30 DAYS",IF(AB505&lt;=90,"4 - DUE ≤ 90 DAYS",IF(AB505&lt;=180,"5 - DUE ≤ 180 DAYS","6 - DUE ≤ 12 MONTHS"))))))</f>
        <v/>
      </c>
    </row>
    <row r="506" customFormat="false" ht="14.25" hidden="false" customHeight="false" outlineLevel="0" collapsed="false">
      <c r="D506" s="99"/>
      <c r="H506" s="99"/>
      <c r="X506" s="1" t="n">
        <f aca="false">'Portfolio Register'!A55</f>
        <v>0</v>
      </c>
      <c r="Y506" s="1" t="n">
        <f aca="false">'Portfolio Register'!B55</f>
        <v>0</v>
      </c>
      <c r="Z506" s="1" t="str">
        <f aca="false">"Major Defects"</f>
        <v>Major Defects</v>
      </c>
      <c r="AA506" s="99" t="str">
        <f aca="false">IF('Portfolio Register'!AC55="","",'Portfolio Register'!AC55)</f>
        <v/>
      </c>
      <c r="AB506" s="1" t="str">
        <f aca="false">IF('Portfolio Register'!AI55="","",'Portfolio Register'!AI55)</f>
        <v/>
      </c>
      <c r="AC506" s="1" t="str">
        <f aca="false">'Portfolio Register'!AJ55</f>
        <v/>
      </c>
      <c r="AD506" s="1" t="str">
        <f aca="false">'Portfolio Register'!AD55</f>
        <v/>
      </c>
      <c r="AE506" s="99" t="str">
        <f aca="false">IF('Portfolio Register'!AE55="","",'Portfolio Register'!AE55)</f>
        <v/>
      </c>
      <c r="AF506" s="1" t="n">
        <f aca="false">'Portfolio Register'!AF55</f>
        <v>0</v>
      </c>
      <c r="AG506" s="1" t="str">
        <f aca="false">IF(OR(X506="",AC506="",AC506=0),"",IF(OR(AC506="EXPIRED",AC506="OVERDUE"),"1 - OVERDUE",IF(OR(AC506="MISSING DATE",AC506="CHECK INPUT"),"2 - MISSING / CHECK INPUT",IF(AB506&lt;=30,"3 - DUE ≤ 30 DAYS",IF(AB506&lt;=90,"4 - DUE ≤ 90 DAYS",IF(AB506&lt;=180,"5 - DUE ≤ 180 DAYS","6 - DUE ≤ 12 MONTHS"))))))</f>
        <v/>
      </c>
    </row>
    <row r="507" customFormat="false" ht="14.25" hidden="false" customHeight="false" outlineLevel="0" collapsed="false">
      <c r="D507" s="99"/>
      <c r="H507" s="99"/>
      <c r="X507" s="1" t="n">
        <f aca="false">'Portfolio Register'!A56</f>
        <v>0</v>
      </c>
      <c r="Y507" s="1" t="n">
        <f aca="false">'Portfolio Register'!B56</f>
        <v>0</v>
      </c>
      <c r="Z507" s="1" t="str">
        <f aca="false">"OC / Other Defects"</f>
        <v>OC / Other Defects</v>
      </c>
      <c r="AA507" s="99" t="str">
        <f aca="false">IF('Portfolio Register'!AB56="","",'Portfolio Register'!AB56)</f>
        <v/>
      </c>
      <c r="AB507" s="1" t="str">
        <f aca="false">IF('Portfolio Register'!AG56="","",'Portfolio Register'!AG56)</f>
        <v/>
      </c>
      <c r="AC507" s="1" t="str">
        <f aca="false">'Portfolio Register'!AH56</f>
        <v/>
      </c>
      <c r="AD507" s="1" t="str">
        <f aca="false">'Portfolio Register'!AD56</f>
        <v/>
      </c>
      <c r="AE507" s="99" t="str">
        <f aca="false">IF('Portfolio Register'!AE56="","",'Portfolio Register'!AE56)</f>
        <v/>
      </c>
      <c r="AF507" s="1" t="n">
        <f aca="false">'Portfolio Register'!AF56</f>
        <v>0</v>
      </c>
      <c r="AG507" s="1" t="str">
        <f aca="false">IF(OR(X507="",AC507="",AC507=0),"",IF(OR(AC507="EXPIRED",AC507="OVERDUE"),"1 - OVERDUE",IF(OR(AC507="MISSING DATE",AC507="CHECK INPUT"),"2 - MISSING / CHECK INPUT",IF(AB507&lt;=30,"3 - DUE ≤ 30 DAYS",IF(AB507&lt;=90,"4 - DUE ≤ 90 DAYS",IF(AB507&lt;=180,"5 - DUE ≤ 180 DAYS","6 - DUE ≤ 12 MONTHS"))))))</f>
        <v/>
      </c>
    </row>
    <row r="508" customFormat="false" ht="14.25" hidden="false" customHeight="false" outlineLevel="0" collapsed="false">
      <c r="D508" s="99"/>
      <c r="H508" s="99"/>
      <c r="X508" s="1" t="n">
        <f aca="false">'Portfolio Register'!A56</f>
        <v>0</v>
      </c>
      <c r="Y508" s="1" t="n">
        <f aca="false">'Portfolio Register'!B56</f>
        <v>0</v>
      </c>
      <c r="Z508" s="1" t="str">
        <f aca="false">"Major Defects"</f>
        <v>Major Defects</v>
      </c>
      <c r="AA508" s="99" t="str">
        <f aca="false">IF('Portfolio Register'!AC56="","",'Portfolio Register'!AC56)</f>
        <v/>
      </c>
      <c r="AB508" s="1" t="str">
        <f aca="false">IF('Portfolio Register'!AI56="","",'Portfolio Register'!AI56)</f>
        <v/>
      </c>
      <c r="AC508" s="1" t="str">
        <f aca="false">'Portfolio Register'!AJ56</f>
        <v/>
      </c>
      <c r="AD508" s="1" t="str">
        <f aca="false">'Portfolio Register'!AD56</f>
        <v/>
      </c>
      <c r="AE508" s="99" t="str">
        <f aca="false">IF('Portfolio Register'!AE56="","",'Portfolio Register'!AE56)</f>
        <v/>
      </c>
      <c r="AF508" s="1" t="n">
        <f aca="false">'Portfolio Register'!AF56</f>
        <v>0</v>
      </c>
      <c r="AG508" s="1" t="str">
        <f aca="false">IF(OR(X508="",AC508="",AC508=0),"",IF(OR(AC508="EXPIRED",AC508="OVERDUE"),"1 - OVERDUE",IF(OR(AC508="MISSING DATE",AC508="CHECK INPUT"),"2 - MISSING / CHECK INPUT",IF(AB508&lt;=30,"3 - DUE ≤ 30 DAYS",IF(AB508&lt;=90,"4 - DUE ≤ 90 DAYS",IF(AB508&lt;=180,"5 - DUE ≤ 180 DAYS","6 - DUE ≤ 12 MONTHS"))))))</f>
        <v/>
      </c>
    </row>
    <row r="509" customFormat="false" ht="14.25" hidden="false" customHeight="false" outlineLevel="0" collapsed="false">
      <c r="D509" s="99"/>
      <c r="H509" s="99"/>
      <c r="X509" s="1" t="n">
        <f aca="false">'Portfolio Register'!A57</f>
        <v>0</v>
      </c>
      <c r="Y509" s="1" t="n">
        <f aca="false">'Portfolio Register'!B57</f>
        <v>0</v>
      </c>
      <c r="Z509" s="1" t="str">
        <f aca="false">"OC / Other Defects"</f>
        <v>OC / Other Defects</v>
      </c>
      <c r="AA509" s="99" t="str">
        <f aca="false">IF('Portfolio Register'!AB57="","",'Portfolio Register'!AB57)</f>
        <v/>
      </c>
      <c r="AB509" s="1" t="str">
        <f aca="false">IF('Portfolio Register'!AG57="","",'Portfolio Register'!AG57)</f>
        <v/>
      </c>
      <c r="AC509" s="1" t="str">
        <f aca="false">'Portfolio Register'!AH57</f>
        <v/>
      </c>
      <c r="AD509" s="1" t="str">
        <f aca="false">'Portfolio Register'!AD57</f>
        <v/>
      </c>
      <c r="AE509" s="99" t="str">
        <f aca="false">IF('Portfolio Register'!AE57="","",'Portfolio Register'!AE57)</f>
        <v/>
      </c>
      <c r="AF509" s="1" t="n">
        <f aca="false">'Portfolio Register'!AF57</f>
        <v>0</v>
      </c>
      <c r="AG509" s="1" t="str">
        <f aca="false">IF(OR(X509="",AC509="",AC509=0),"",IF(OR(AC509="EXPIRED",AC509="OVERDUE"),"1 - OVERDUE",IF(OR(AC509="MISSING DATE",AC509="CHECK INPUT"),"2 - MISSING / CHECK INPUT",IF(AB509&lt;=30,"3 - DUE ≤ 30 DAYS",IF(AB509&lt;=90,"4 - DUE ≤ 90 DAYS",IF(AB509&lt;=180,"5 - DUE ≤ 180 DAYS","6 - DUE ≤ 12 MONTHS"))))))</f>
        <v/>
      </c>
    </row>
    <row r="510" customFormat="false" ht="14.25" hidden="false" customHeight="false" outlineLevel="0" collapsed="false">
      <c r="D510" s="99"/>
      <c r="H510" s="99"/>
      <c r="X510" s="1" t="n">
        <f aca="false">'Portfolio Register'!A57</f>
        <v>0</v>
      </c>
      <c r="Y510" s="1" t="n">
        <f aca="false">'Portfolio Register'!B57</f>
        <v>0</v>
      </c>
      <c r="Z510" s="1" t="str">
        <f aca="false">"Major Defects"</f>
        <v>Major Defects</v>
      </c>
      <c r="AA510" s="99" t="str">
        <f aca="false">IF('Portfolio Register'!AC57="","",'Portfolio Register'!AC57)</f>
        <v/>
      </c>
      <c r="AB510" s="1" t="str">
        <f aca="false">IF('Portfolio Register'!AI57="","",'Portfolio Register'!AI57)</f>
        <v/>
      </c>
      <c r="AC510" s="1" t="str">
        <f aca="false">'Portfolio Register'!AJ57</f>
        <v/>
      </c>
      <c r="AD510" s="1" t="str">
        <f aca="false">'Portfolio Register'!AD57</f>
        <v/>
      </c>
      <c r="AE510" s="99" t="str">
        <f aca="false">IF('Portfolio Register'!AE57="","",'Portfolio Register'!AE57)</f>
        <v/>
      </c>
      <c r="AF510" s="1" t="n">
        <f aca="false">'Portfolio Register'!AF57</f>
        <v>0</v>
      </c>
      <c r="AG510" s="1" t="str">
        <f aca="false">IF(OR(X510="",AC510="",AC510=0),"",IF(OR(AC510="EXPIRED",AC510="OVERDUE"),"1 - OVERDUE",IF(OR(AC510="MISSING DATE",AC510="CHECK INPUT"),"2 - MISSING / CHECK INPUT",IF(AB510&lt;=30,"3 - DUE ≤ 30 DAYS",IF(AB510&lt;=90,"4 - DUE ≤ 90 DAYS",IF(AB510&lt;=180,"5 - DUE ≤ 180 DAYS","6 - DUE ≤ 12 MONTHS"))))))</f>
        <v/>
      </c>
    </row>
    <row r="511" customFormat="false" ht="14.25" hidden="false" customHeight="false" outlineLevel="0" collapsed="false">
      <c r="D511" s="99"/>
      <c r="H511" s="99"/>
      <c r="X511" s="1" t="n">
        <f aca="false">'Portfolio Register'!A58</f>
        <v>0</v>
      </c>
      <c r="Y511" s="1" t="n">
        <f aca="false">'Portfolio Register'!B58</f>
        <v>0</v>
      </c>
      <c r="Z511" s="1" t="str">
        <f aca="false">"OC / Other Defects"</f>
        <v>OC / Other Defects</v>
      </c>
      <c r="AA511" s="99" t="str">
        <f aca="false">IF('Portfolio Register'!AB58="","",'Portfolio Register'!AB58)</f>
        <v/>
      </c>
      <c r="AB511" s="1" t="str">
        <f aca="false">IF('Portfolio Register'!AG58="","",'Portfolio Register'!AG58)</f>
        <v/>
      </c>
      <c r="AC511" s="1" t="str">
        <f aca="false">'Portfolio Register'!AH58</f>
        <v/>
      </c>
      <c r="AD511" s="1" t="str">
        <f aca="false">'Portfolio Register'!AD58</f>
        <v/>
      </c>
      <c r="AE511" s="99" t="str">
        <f aca="false">IF('Portfolio Register'!AE58="","",'Portfolio Register'!AE58)</f>
        <v/>
      </c>
      <c r="AF511" s="1" t="n">
        <f aca="false">'Portfolio Register'!AF58</f>
        <v>0</v>
      </c>
      <c r="AG511" s="1" t="str">
        <f aca="false">IF(OR(X511="",AC511="",AC511=0),"",IF(OR(AC511="EXPIRED",AC511="OVERDUE"),"1 - OVERDUE",IF(OR(AC511="MISSING DATE",AC511="CHECK INPUT"),"2 - MISSING / CHECK INPUT",IF(AB511&lt;=30,"3 - DUE ≤ 30 DAYS",IF(AB511&lt;=90,"4 - DUE ≤ 90 DAYS",IF(AB511&lt;=180,"5 - DUE ≤ 180 DAYS","6 - DUE ≤ 12 MONTHS"))))))</f>
        <v/>
      </c>
    </row>
    <row r="512" customFormat="false" ht="14.25" hidden="false" customHeight="false" outlineLevel="0" collapsed="false">
      <c r="D512" s="99"/>
      <c r="H512" s="99"/>
      <c r="X512" s="1" t="n">
        <f aca="false">'Portfolio Register'!A58</f>
        <v>0</v>
      </c>
      <c r="Y512" s="1" t="n">
        <f aca="false">'Portfolio Register'!B58</f>
        <v>0</v>
      </c>
      <c r="Z512" s="1" t="str">
        <f aca="false">"Major Defects"</f>
        <v>Major Defects</v>
      </c>
      <c r="AA512" s="99" t="str">
        <f aca="false">IF('Portfolio Register'!AC58="","",'Portfolio Register'!AC58)</f>
        <v/>
      </c>
      <c r="AB512" s="1" t="str">
        <f aca="false">IF('Portfolio Register'!AI58="","",'Portfolio Register'!AI58)</f>
        <v/>
      </c>
      <c r="AC512" s="1" t="str">
        <f aca="false">'Portfolio Register'!AJ58</f>
        <v/>
      </c>
      <c r="AD512" s="1" t="str">
        <f aca="false">'Portfolio Register'!AD58</f>
        <v/>
      </c>
      <c r="AE512" s="99" t="str">
        <f aca="false">IF('Portfolio Register'!AE58="","",'Portfolio Register'!AE58)</f>
        <v/>
      </c>
      <c r="AF512" s="1" t="n">
        <f aca="false">'Portfolio Register'!AF58</f>
        <v>0</v>
      </c>
      <c r="AG512" s="1" t="str">
        <f aca="false">IF(OR(X512="",AC512="",AC512=0),"",IF(OR(AC512="EXPIRED",AC512="OVERDUE"),"1 - OVERDUE",IF(OR(AC512="MISSING DATE",AC512="CHECK INPUT"),"2 - MISSING / CHECK INPUT",IF(AB512&lt;=30,"3 - DUE ≤ 30 DAYS",IF(AB512&lt;=90,"4 - DUE ≤ 90 DAYS",IF(AB512&lt;=180,"5 - DUE ≤ 180 DAYS","6 - DUE ≤ 12 MONTHS"))))))</f>
        <v/>
      </c>
    </row>
    <row r="513" customFormat="false" ht="14.25" hidden="false" customHeight="false" outlineLevel="0" collapsed="false">
      <c r="D513" s="99"/>
      <c r="H513" s="99"/>
      <c r="X513" s="1" t="n">
        <f aca="false">'Portfolio Register'!A59</f>
        <v>0</v>
      </c>
      <c r="Y513" s="1" t="n">
        <f aca="false">'Portfolio Register'!B59</f>
        <v>0</v>
      </c>
      <c r="Z513" s="1" t="str">
        <f aca="false">"OC / Other Defects"</f>
        <v>OC / Other Defects</v>
      </c>
      <c r="AA513" s="99" t="str">
        <f aca="false">IF('Portfolio Register'!AB59="","",'Portfolio Register'!AB59)</f>
        <v/>
      </c>
      <c r="AB513" s="1" t="str">
        <f aca="false">IF('Portfolio Register'!AG59="","",'Portfolio Register'!AG59)</f>
        <v/>
      </c>
      <c r="AC513" s="1" t="str">
        <f aca="false">'Portfolio Register'!AH59</f>
        <v/>
      </c>
      <c r="AD513" s="1" t="str">
        <f aca="false">'Portfolio Register'!AD59</f>
        <v/>
      </c>
      <c r="AE513" s="99" t="str">
        <f aca="false">IF('Portfolio Register'!AE59="","",'Portfolio Register'!AE59)</f>
        <v/>
      </c>
      <c r="AF513" s="1" t="n">
        <f aca="false">'Portfolio Register'!AF59</f>
        <v>0</v>
      </c>
      <c r="AG513" s="1" t="str">
        <f aca="false">IF(OR(X513="",AC513="",AC513=0),"",IF(OR(AC513="EXPIRED",AC513="OVERDUE"),"1 - OVERDUE",IF(OR(AC513="MISSING DATE",AC513="CHECK INPUT"),"2 - MISSING / CHECK INPUT",IF(AB513&lt;=30,"3 - DUE ≤ 30 DAYS",IF(AB513&lt;=90,"4 - DUE ≤ 90 DAYS",IF(AB513&lt;=180,"5 - DUE ≤ 180 DAYS","6 - DUE ≤ 12 MONTHS"))))))</f>
        <v/>
      </c>
    </row>
    <row r="514" customFormat="false" ht="14.25" hidden="false" customHeight="false" outlineLevel="0" collapsed="false">
      <c r="D514" s="99"/>
      <c r="H514" s="99"/>
      <c r="X514" s="1" t="n">
        <f aca="false">'Portfolio Register'!A59</f>
        <v>0</v>
      </c>
      <c r="Y514" s="1" t="n">
        <f aca="false">'Portfolio Register'!B59</f>
        <v>0</v>
      </c>
      <c r="Z514" s="1" t="str">
        <f aca="false">"Major Defects"</f>
        <v>Major Defects</v>
      </c>
      <c r="AA514" s="99" t="str">
        <f aca="false">IF('Portfolio Register'!AC59="","",'Portfolio Register'!AC59)</f>
        <v/>
      </c>
      <c r="AB514" s="1" t="str">
        <f aca="false">IF('Portfolio Register'!AI59="","",'Portfolio Register'!AI59)</f>
        <v/>
      </c>
      <c r="AC514" s="1" t="str">
        <f aca="false">'Portfolio Register'!AJ59</f>
        <v/>
      </c>
      <c r="AD514" s="1" t="str">
        <f aca="false">'Portfolio Register'!AD59</f>
        <v/>
      </c>
      <c r="AE514" s="99" t="str">
        <f aca="false">IF('Portfolio Register'!AE59="","",'Portfolio Register'!AE59)</f>
        <v/>
      </c>
      <c r="AF514" s="1" t="n">
        <f aca="false">'Portfolio Register'!AF59</f>
        <v>0</v>
      </c>
      <c r="AG514" s="1" t="str">
        <f aca="false">IF(OR(X514="",AC514="",AC514=0),"",IF(OR(AC514="EXPIRED",AC514="OVERDUE"),"1 - OVERDUE",IF(OR(AC514="MISSING DATE",AC514="CHECK INPUT"),"2 - MISSING / CHECK INPUT",IF(AB514&lt;=30,"3 - DUE ≤ 30 DAYS",IF(AB514&lt;=90,"4 - DUE ≤ 90 DAYS",IF(AB514&lt;=180,"5 - DUE ≤ 180 DAYS","6 - DUE ≤ 12 MONTHS"))))))</f>
        <v/>
      </c>
    </row>
    <row r="515" customFormat="false" ht="14.25" hidden="false" customHeight="false" outlineLevel="0" collapsed="false">
      <c r="D515" s="99"/>
      <c r="H515" s="99"/>
      <c r="X515" s="1" t="n">
        <f aca="false">'Portfolio Register'!A60</f>
        <v>0</v>
      </c>
      <c r="Y515" s="1" t="n">
        <f aca="false">'Portfolio Register'!B60</f>
        <v>0</v>
      </c>
      <c r="Z515" s="1" t="str">
        <f aca="false">"OC / Other Defects"</f>
        <v>OC / Other Defects</v>
      </c>
      <c r="AA515" s="99" t="str">
        <f aca="false">IF('Portfolio Register'!AB60="","",'Portfolio Register'!AB60)</f>
        <v/>
      </c>
      <c r="AB515" s="1" t="str">
        <f aca="false">IF('Portfolio Register'!AG60="","",'Portfolio Register'!AG60)</f>
        <v/>
      </c>
      <c r="AC515" s="1" t="str">
        <f aca="false">'Portfolio Register'!AH60</f>
        <v/>
      </c>
      <c r="AD515" s="1" t="str">
        <f aca="false">'Portfolio Register'!AD60</f>
        <v/>
      </c>
      <c r="AE515" s="99" t="str">
        <f aca="false">IF('Portfolio Register'!AE60="","",'Portfolio Register'!AE60)</f>
        <v/>
      </c>
      <c r="AF515" s="1" t="n">
        <f aca="false">'Portfolio Register'!AF60</f>
        <v>0</v>
      </c>
      <c r="AG515" s="1" t="str">
        <f aca="false">IF(OR(X515="",AC515="",AC515=0),"",IF(OR(AC515="EXPIRED",AC515="OVERDUE"),"1 - OVERDUE",IF(OR(AC515="MISSING DATE",AC515="CHECK INPUT"),"2 - MISSING / CHECK INPUT",IF(AB515&lt;=30,"3 - DUE ≤ 30 DAYS",IF(AB515&lt;=90,"4 - DUE ≤ 90 DAYS",IF(AB515&lt;=180,"5 - DUE ≤ 180 DAYS","6 - DUE ≤ 12 MONTHS"))))))</f>
        <v/>
      </c>
    </row>
    <row r="516" customFormat="false" ht="14.25" hidden="false" customHeight="false" outlineLevel="0" collapsed="false">
      <c r="D516" s="99"/>
      <c r="H516" s="99"/>
      <c r="X516" s="1" t="n">
        <f aca="false">'Portfolio Register'!A60</f>
        <v>0</v>
      </c>
      <c r="Y516" s="1" t="n">
        <f aca="false">'Portfolio Register'!B60</f>
        <v>0</v>
      </c>
      <c r="Z516" s="1" t="str">
        <f aca="false">"Major Defects"</f>
        <v>Major Defects</v>
      </c>
      <c r="AA516" s="99" t="str">
        <f aca="false">IF('Portfolio Register'!AC60="","",'Portfolio Register'!AC60)</f>
        <v/>
      </c>
      <c r="AB516" s="1" t="str">
        <f aca="false">IF('Portfolio Register'!AI60="","",'Portfolio Register'!AI60)</f>
        <v/>
      </c>
      <c r="AC516" s="1" t="str">
        <f aca="false">'Portfolio Register'!AJ60</f>
        <v/>
      </c>
      <c r="AD516" s="1" t="str">
        <f aca="false">'Portfolio Register'!AD60</f>
        <v/>
      </c>
      <c r="AE516" s="99" t="str">
        <f aca="false">IF('Portfolio Register'!AE60="","",'Portfolio Register'!AE60)</f>
        <v/>
      </c>
      <c r="AF516" s="1" t="n">
        <f aca="false">'Portfolio Register'!AF60</f>
        <v>0</v>
      </c>
      <c r="AG516" s="1" t="str">
        <f aca="false">IF(OR(X516="",AC516="",AC516=0),"",IF(OR(AC516="EXPIRED",AC516="OVERDUE"),"1 - OVERDUE",IF(OR(AC516="MISSING DATE",AC516="CHECK INPUT"),"2 - MISSING / CHECK INPUT",IF(AB516&lt;=30,"3 - DUE ≤ 30 DAYS",IF(AB516&lt;=90,"4 - DUE ≤ 90 DAYS",IF(AB516&lt;=180,"5 - DUE ≤ 180 DAYS","6 - DUE ≤ 12 MONTHS"))))))</f>
        <v/>
      </c>
    </row>
    <row r="517" customFormat="false" ht="14.25" hidden="false" customHeight="false" outlineLevel="0" collapsed="false">
      <c r="D517" s="99"/>
      <c r="H517" s="99"/>
      <c r="X517" s="1" t="n">
        <f aca="false">'Portfolio Register'!A61</f>
        <v>0</v>
      </c>
      <c r="Y517" s="1" t="n">
        <f aca="false">'Portfolio Register'!B61</f>
        <v>0</v>
      </c>
      <c r="Z517" s="1" t="str">
        <f aca="false">"OC / Other Defects"</f>
        <v>OC / Other Defects</v>
      </c>
      <c r="AA517" s="99" t="str">
        <f aca="false">IF('Portfolio Register'!AB61="","",'Portfolio Register'!AB61)</f>
        <v/>
      </c>
      <c r="AB517" s="1" t="str">
        <f aca="false">IF('Portfolio Register'!AG61="","",'Portfolio Register'!AG61)</f>
        <v/>
      </c>
      <c r="AC517" s="1" t="str">
        <f aca="false">'Portfolio Register'!AH61</f>
        <v/>
      </c>
      <c r="AD517" s="1" t="str">
        <f aca="false">'Portfolio Register'!AD61</f>
        <v/>
      </c>
      <c r="AE517" s="99" t="str">
        <f aca="false">IF('Portfolio Register'!AE61="","",'Portfolio Register'!AE61)</f>
        <v/>
      </c>
      <c r="AF517" s="1" t="n">
        <f aca="false">'Portfolio Register'!AF61</f>
        <v>0</v>
      </c>
      <c r="AG517" s="1" t="str">
        <f aca="false">IF(OR(X517="",AC517="",AC517=0),"",IF(OR(AC517="EXPIRED",AC517="OVERDUE"),"1 - OVERDUE",IF(OR(AC517="MISSING DATE",AC517="CHECK INPUT"),"2 - MISSING / CHECK INPUT",IF(AB517&lt;=30,"3 - DUE ≤ 30 DAYS",IF(AB517&lt;=90,"4 - DUE ≤ 90 DAYS",IF(AB517&lt;=180,"5 - DUE ≤ 180 DAYS","6 - DUE ≤ 12 MONTHS"))))))</f>
        <v/>
      </c>
    </row>
    <row r="518" customFormat="false" ht="14.25" hidden="false" customHeight="false" outlineLevel="0" collapsed="false">
      <c r="D518" s="99"/>
      <c r="H518" s="99"/>
      <c r="X518" s="1" t="n">
        <f aca="false">'Portfolio Register'!A61</f>
        <v>0</v>
      </c>
      <c r="Y518" s="1" t="n">
        <f aca="false">'Portfolio Register'!B61</f>
        <v>0</v>
      </c>
      <c r="Z518" s="1" t="str">
        <f aca="false">"Major Defects"</f>
        <v>Major Defects</v>
      </c>
      <c r="AA518" s="99" t="str">
        <f aca="false">IF('Portfolio Register'!AC61="","",'Portfolio Register'!AC61)</f>
        <v/>
      </c>
      <c r="AB518" s="1" t="str">
        <f aca="false">IF('Portfolio Register'!AI61="","",'Portfolio Register'!AI61)</f>
        <v/>
      </c>
      <c r="AC518" s="1" t="str">
        <f aca="false">'Portfolio Register'!AJ61</f>
        <v/>
      </c>
      <c r="AD518" s="1" t="str">
        <f aca="false">'Portfolio Register'!AD61</f>
        <v/>
      </c>
      <c r="AE518" s="99" t="str">
        <f aca="false">IF('Portfolio Register'!AE61="","",'Portfolio Register'!AE61)</f>
        <v/>
      </c>
      <c r="AF518" s="1" t="n">
        <f aca="false">'Portfolio Register'!AF61</f>
        <v>0</v>
      </c>
      <c r="AG518" s="1" t="str">
        <f aca="false">IF(OR(X518="",AC518="",AC518=0),"",IF(OR(AC518="EXPIRED",AC518="OVERDUE"),"1 - OVERDUE",IF(OR(AC518="MISSING DATE",AC518="CHECK INPUT"),"2 - MISSING / CHECK INPUT",IF(AB518&lt;=30,"3 - DUE ≤ 30 DAYS",IF(AB518&lt;=90,"4 - DUE ≤ 90 DAYS",IF(AB518&lt;=180,"5 - DUE ≤ 180 DAYS","6 - DUE ≤ 12 MONTHS"))))))</f>
        <v/>
      </c>
    </row>
    <row r="519" customFormat="false" ht="14.25" hidden="false" customHeight="false" outlineLevel="0" collapsed="false">
      <c r="D519" s="99"/>
      <c r="H519" s="99"/>
      <c r="X519" s="1" t="n">
        <f aca="false">'Portfolio Register'!A62</f>
        <v>0</v>
      </c>
      <c r="Y519" s="1" t="n">
        <f aca="false">'Portfolio Register'!B62</f>
        <v>0</v>
      </c>
      <c r="Z519" s="1" t="str">
        <f aca="false">"OC / Other Defects"</f>
        <v>OC / Other Defects</v>
      </c>
      <c r="AA519" s="99" t="str">
        <f aca="false">IF('Portfolio Register'!AB62="","",'Portfolio Register'!AB62)</f>
        <v/>
      </c>
      <c r="AB519" s="1" t="str">
        <f aca="false">IF('Portfolio Register'!AG62="","",'Portfolio Register'!AG62)</f>
        <v/>
      </c>
      <c r="AC519" s="1" t="str">
        <f aca="false">'Portfolio Register'!AH62</f>
        <v/>
      </c>
      <c r="AD519" s="1" t="str">
        <f aca="false">'Portfolio Register'!AD62</f>
        <v/>
      </c>
      <c r="AE519" s="99" t="str">
        <f aca="false">IF('Portfolio Register'!AE62="","",'Portfolio Register'!AE62)</f>
        <v/>
      </c>
      <c r="AF519" s="1" t="n">
        <f aca="false">'Portfolio Register'!AF62</f>
        <v>0</v>
      </c>
      <c r="AG519" s="1" t="str">
        <f aca="false">IF(OR(X519="",AC519="",AC519=0),"",IF(OR(AC519="EXPIRED",AC519="OVERDUE"),"1 - OVERDUE",IF(OR(AC519="MISSING DATE",AC519="CHECK INPUT"),"2 - MISSING / CHECK INPUT",IF(AB519&lt;=30,"3 - DUE ≤ 30 DAYS",IF(AB519&lt;=90,"4 - DUE ≤ 90 DAYS",IF(AB519&lt;=180,"5 - DUE ≤ 180 DAYS","6 - DUE ≤ 12 MONTHS"))))))</f>
        <v/>
      </c>
    </row>
    <row r="520" customFormat="false" ht="14.25" hidden="false" customHeight="false" outlineLevel="0" collapsed="false">
      <c r="D520" s="99"/>
      <c r="H520" s="99"/>
      <c r="X520" s="1" t="n">
        <f aca="false">'Portfolio Register'!A62</f>
        <v>0</v>
      </c>
      <c r="Y520" s="1" t="n">
        <f aca="false">'Portfolio Register'!B62</f>
        <v>0</v>
      </c>
      <c r="Z520" s="1" t="str">
        <f aca="false">"Major Defects"</f>
        <v>Major Defects</v>
      </c>
      <c r="AA520" s="99" t="str">
        <f aca="false">IF('Portfolio Register'!AC62="","",'Portfolio Register'!AC62)</f>
        <v/>
      </c>
      <c r="AB520" s="1" t="str">
        <f aca="false">IF('Portfolio Register'!AI62="","",'Portfolio Register'!AI62)</f>
        <v/>
      </c>
      <c r="AC520" s="1" t="str">
        <f aca="false">'Portfolio Register'!AJ62</f>
        <v/>
      </c>
      <c r="AD520" s="1" t="str">
        <f aca="false">'Portfolio Register'!AD62</f>
        <v/>
      </c>
      <c r="AE520" s="99" t="str">
        <f aca="false">IF('Portfolio Register'!AE62="","",'Portfolio Register'!AE62)</f>
        <v/>
      </c>
      <c r="AF520" s="1" t="n">
        <f aca="false">'Portfolio Register'!AF62</f>
        <v>0</v>
      </c>
      <c r="AG520" s="1" t="str">
        <f aca="false">IF(OR(X520="",AC520="",AC520=0),"",IF(OR(AC520="EXPIRED",AC520="OVERDUE"),"1 - OVERDUE",IF(OR(AC520="MISSING DATE",AC520="CHECK INPUT"),"2 - MISSING / CHECK INPUT",IF(AB520&lt;=30,"3 - DUE ≤ 30 DAYS",IF(AB520&lt;=90,"4 - DUE ≤ 90 DAYS",IF(AB520&lt;=180,"5 - DUE ≤ 180 DAYS","6 - DUE ≤ 12 MONTHS"))))))</f>
        <v/>
      </c>
    </row>
    <row r="521" customFormat="false" ht="14.25" hidden="false" customHeight="false" outlineLevel="0" collapsed="false">
      <c r="D521" s="99"/>
      <c r="H521" s="99"/>
      <c r="X521" s="1" t="n">
        <f aca="false">'Portfolio Register'!A63</f>
        <v>0</v>
      </c>
      <c r="Y521" s="1" t="n">
        <f aca="false">'Portfolio Register'!B63</f>
        <v>0</v>
      </c>
      <c r="Z521" s="1" t="str">
        <f aca="false">"OC / Other Defects"</f>
        <v>OC / Other Defects</v>
      </c>
      <c r="AA521" s="99" t="str">
        <f aca="false">IF('Portfolio Register'!AB63="","",'Portfolio Register'!AB63)</f>
        <v/>
      </c>
      <c r="AB521" s="1" t="str">
        <f aca="false">IF('Portfolio Register'!AG63="","",'Portfolio Register'!AG63)</f>
        <v/>
      </c>
      <c r="AC521" s="1" t="str">
        <f aca="false">'Portfolio Register'!AH63</f>
        <v/>
      </c>
      <c r="AD521" s="1" t="str">
        <f aca="false">'Portfolio Register'!AD63</f>
        <v/>
      </c>
      <c r="AE521" s="99" t="str">
        <f aca="false">IF('Portfolio Register'!AE63="","",'Portfolio Register'!AE63)</f>
        <v/>
      </c>
      <c r="AF521" s="1" t="n">
        <f aca="false">'Portfolio Register'!AF63</f>
        <v>0</v>
      </c>
      <c r="AG521" s="1" t="str">
        <f aca="false">IF(OR(X521="",AC521="",AC521=0),"",IF(OR(AC521="EXPIRED",AC521="OVERDUE"),"1 - OVERDUE",IF(OR(AC521="MISSING DATE",AC521="CHECK INPUT"),"2 - MISSING / CHECK INPUT",IF(AB521&lt;=30,"3 - DUE ≤ 30 DAYS",IF(AB521&lt;=90,"4 - DUE ≤ 90 DAYS",IF(AB521&lt;=180,"5 - DUE ≤ 180 DAYS","6 - DUE ≤ 12 MONTHS"))))))</f>
        <v/>
      </c>
    </row>
    <row r="522" customFormat="false" ht="14.25" hidden="false" customHeight="false" outlineLevel="0" collapsed="false">
      <c r="D522" s="99"/>
      <c r="H522" s="99"/>
      <c r="X522" s="1" t="n">
        <f aca="false">'Portfolio Register'!A63</f>
        <v>0</v>
      </c>
      <c r="Y522" s="1" t="n">
        <f aca="false">'Portfolio Register'!B63</f>
        <v>0</v>
      </c>
      <c r="Z522" s="1" t="str">
        <f aca="false">"Major Defects"</f>
        <v>Major Defects</v>
      </c>
      <c r="AA522" s="99" t="str">
        <f aca="false">IF('Portfolio Register'!AC63="","",'Portfolio Register'!AC63)</f>
        <v/>
      </c>
      <c r="AB522" s="1" t="str">
        <f aca="false">IF('Portfolio Register'!AI63="","",'Portfolio Register'!AI63)</f>
        <v/>
      </c>
      <c r="AC522" s="1" t="str">
        <f aca="false">'Portfolio Register'!AJ63</f>
        <v/>
      </c>
      <c r="AD522" s="1" t="str">
        <f aca="false">'Portfolio Register'!AD63</f>
        <v/>
      </c>
      <c r="AE522" s="99" t="str">
        <f aca="false">IF('Portfolio Register'!AE63="","",'Portfolio Register'!AE63)</f>
        <v/>
      </c>
      <c r="AF522" s="1" t="n">
        <f aca="false">'Portfolio Register'!AF63</f>
        <v>0</v>
      </c>
      <c r="AG522" s="1" t="str">
        <f aca="false">IF(OR(X522="",AC522="",AC522=0),"",IF(OR(AC522="EXPIRED",AC522="OVERDUE"),"1 - OVERDUE",IF(OR(AC522="MISSING DATE",AC522="CHECK INPUT"),"2 - MISSING / CHECK INPUT",IF(AB522&lt;=30,"3 - DUE ≤ 30 DAYS",IF(AB522&lt;=90,"4 - DUE ≤ 90 DAYS",IF(AB522&lt;=180,"5 - DUE ≤ 180 DAYS","6 - DUE ≤ 12 MONTHS"))))))</f>
        <v/>
      </c>
    </row>
    <row r="523" customFormat="false" ht="14.25" hidden="false" customHeight="false" outlineLevel="0" collapsed="false">
      <c r="D523" s="99"/>
      <c r="H523" s="99"/>
      <c r="X523" s="1" t="n">
        <f aca="false">'Portfolio Register'!A64</f>
        <v>0</v>
      </c>
      <c r="Y523" s="1" t="n">
        <f aca="false">'Portfolio Register'!B64</f>
        <v>0</v>
      </c>
      <c r="Z523" s="1" t="str">
        <f aca="false">"OC / Other Defects"</f>
        <v>OC / Other Defects</v>
      </c>
      <c r="AA523" s="99" t="str">
        <f aca="false">IF('Portfolio Register'!AB64="","",'Portfolio Register'!AB64)</f>
        <v/>
      </c>
      <c r="AB523" s="1" t="str">
        <f aca="false">IF('Portfolio Register'!AG64="","",'Portfolio Register'!AG64)</f>
        <v/>
      </c>
      <c r="AC523" s="1" t="str">
        <f aca="false">'Portfolio Register'!AH64</f>
        <v/>
      </c>
      <c r="AD523" s="1" t="str">
        <f aca="false">'Portfolio Register'!AD64</f>
        <v/>
      </c>
      <c r="AE523" s="99" t="str">
        <f aca="false">IF('Portfolio Register'!AE64="","",'Portfolio Register'!AE64)</f>
        <v/>
      </c>
      <c r="AF523" s="1" t="n">
        <f aca="false">'Portfolio Register'!AF64</f>
        <v>0</v>
      </c>
      <c r="AG523" s="1" t="str">
        <f aca="false">IF(OR(X523="",AC523="",AC523=0),"",IF(OR(AC523="EXPIRED",AC523="OVERDUE"),"1 - OVERDUE",IF(OR(AC523="MISSING DATE",AC523="CHECK INPUT"),"2 - MISSING / CHECK INPUT",IF(AB523&lt;=30,"3 - DUE ≤ 30 DAYS",IF(AB523&lt;=90,"4 - DUE ≤ 90 DAYS",IF(AB523&lt;=180,"5 - DUE ≤ 180 DAYS","6 - DUE ≤ 12 MONTHS"))))))</f>
        <v/>
      </c>
    </row>
    <row r="524" customFormat="false" ht="14.25" hidden="false" customHeight="false" outlineLevel="0" collapsed="false">
      <c r="D524" s="99"/>
      <c r="H524" s="99"/>
      <c r="X524" s="1" t="n">
        <f aca="false">'Portfolio Register'!A64</f>
        <v>0</v>
      </c>
      <c r="Y524" s="1" t="n">
        <f aca="false">'Portfolio Register'!B64</f>
        <v>0</v>
      </c>
      <c r="Z524" s="1" t="str">
        <f aca="false">"Major Defects"</f>
        <v>Major Defects</v>
      </c>
      <c r="AA524" s="99" t="str">
        <f aca="false">IF('Portfolio Register'!AC64="","",'Portfolio Register'!AC64)</f>
        <v/>
      </c>
      <c r="AB524" s="1" t="str">
        <f aca="false">IF('Portfolio Register'!AI64="","",'Portfolio Register'!AI64)</f>
        <v/>
      </c>
      <c r="AC524" s="1" t="str">
        <f aca="false">'Portfolio Register'!AJ64</f>
        <v/>
      </c>
      <c r="AD524" s="1" t="str">
        <f aca="false">'Portfolio Register'!AD64</f>
        <v/>
      </c>
      <c r="AE524" s="99" t="str">
        <f aca="false">IF('Portfolio Register'!AE64="","",'Portfolio Register'!AE64)</f>
        <v/>
      </c>
      <c r="AF524" s="1" t="n">
        <f aca="false">'Portfolio Register'!AF64</f>
        <v>0</v>
      </c>
      <c r="AG524" s="1" t="str">
        <f aca="false">IF(OR(X524="",AC524="",AC524=0),"",IF(OR(AC524="EXPIRED",AC524="OVERDUE"),"1 - OVERDUE",IF(OR(AC524="MISSING DATE",AC524="CHECK INPUT"),"2 - MISSING / CHECK INPUT",IF(AB524&lt;=30,"3 - DUE ≤ 30 DAYS",IF(AB524&lt;=90,"4 - DUE ≤ 90 DAYS",IF(AB524&lt;=180,"5 - DUE ≤ 180 DAYS","6 - DUE ≤ 12 MONTHS"))))))</f>
        <v/>
      </c>
    </row>
    <row r="525" customFormat="false" ht="14.25" hidden="false" customHeight="false" outlineLevel="0" collapsed="false">
      <c r="D525" s="99"/>
      <c r="H525" s="99"/>
      <c r="X525" s="1" t="n">
        <f aca="false">'Portfolio Register'!A65</f>
        <v>0</v>
      </c>
      <c r="Y525" s="1" t="n">
        <f aca="false">'Portfolio Register'!B65</f>
        <v>0</v>
      </c>
      <c r="Z525" s="1" t="str">
        <f aca="false">"OC / Other Defects"</f>
        <v>OC / Other Defects</v>
      </c>
      <c r="AA525" s="99" t="str">
        <f aca="false">IF('Portfolio Register'!AB65="","",'Portfolio Register'!AB65)</f>
        <v/>
      </c>
      <c r="AB525" s="1" t="str">
        <f aca="false">IF('Portfolio Register'!AG65="","",'Portfolio Register'!AG65)</f>
        <v/>
      </c>
      <c r="AC525" s="1" t="str">
        <f aca="false">'Portfolio Register'!AH65</f>
        <v/>
      </c>
      <c r="AD525" s="1" t="str">
        <f aca="false">'Portfolio Register'!AD65</f>
        <v/>
      </c>
      <c r="AE525" s="99" t="str">
        <f aca="false">IF('Portfolio Register'!AE65="","",'Portfolio Register'!AE65)</f>
        <v/>
      </c>
      <c r="AF525" s="1" t="n">
        <f aca="false">'Portfolio Register'!AF65</f>
        <v>0</v>
      </c>
      <c r="AG525" s="1" t="str">
        <f aca="false">IF(OR(X525="",AC525="",AC525=0),"",IF(OR(AC525="EXPIRED",AC525="OVERDUE"),"1 - OVERDUE",IF(OR(AC525="MISSING DATE",AC525="CHECK INPUT"),"2 - MISSING / CHECK INPUT",IF(AB525&lt;=30,"3 - DUE ≤ 30 DAYS",IF(AB525&lt;=90,"4 - DUE ≤ 90 DAYS",IF(AB525&lt;=180,"5 - DUE ≤ 180 DAYS","6 - DUE ≤ 12 MONTHS"))))))</f>
        <v/>
      </c>
    </row>
    <row r="526" customFormat="false" ht="14.25" hidden="false" customHeight="false" outlineLevel="0" collapsed="false">
      <c r="D526" s="99"/>
      <c r="H526" s="99"/>
      <c r="X526" s="1" t="n">
        <f aca="false">'Portfolio Register'!A65</f>
        <v>0</v>
      </c>
      <c r="Y526" s="1" t="n">
        <f aca="false">'Portfolio Register'!B65</f>
        <v>0</v>
      </c>
      <c r="Z526" s="1" t="str">
        <f aca="false">"Major Defects"</f>
        <v>Major Defects</v>
      </c>
      <c r="AA526" s="99" t="str">
        <f aca="false">IF('Portfolio Register'!AC65="","",'Portfolio Register'!AC65)</f>
        <v/>
      </c>
      <c r="AB526" s="1" t="str">
        <f aca="false">IF('Portfolio Register'!AI65="","",'Portfolio Register'!AI65)</f>
        <v/>
      </c>
      <c r="AC526" s="1" t="str">
        <f aca="false">'Portfolio Register'!AJ65</f>
        <v/>
      </c>
      <c r="AD526" s="1" t="str">
        <f aca="false">'Portfolio Register'!AD65</f>
        <v/>
      </c>
      <c r="AE526" s="99" t="str">
        <f aca="false">IF('Portfolio Register'!AE65="","",'Portfolio Register'!AE65)</f>
        <v/>
      </c>
      <c r="AF526" s="1" t="n">
        <f aca="false">'Portfolio Register'!AF65</f>
        <v>0</v>
      </c>
      <c r="AG526" s="1" t="str">
        <f aca="false">IF(OR(X526="",AC526="",AC526=0),"",IF(OR(AC526="EXPIRED",AC526="OVERDUE"),"1 - OVERDUE",IF(OR(AC526="MISSING DATE",AC526="CHECK INPUT"),"2 - MISSING / CHECK INPUT",IF(AB526&lt;=30,"3 - DUE ≤ 30 DAYS",IF(AB526&lt;=90,"4 - DUE ≤ 90 DAYS",IF(AB526&lt;=180,"5 - DUE ≤ 180 DAYS","6 - DUE ≤ 12 MONTHS"))))))</f>
        <v/>
      </c>
    </row>
    <row r="527" customFormat="false" ht="14.25" hidden="false" customHeight="false" outlineLevel="0" collapsed="false">
      <c r="D527" s="99"/>
      <c r="H527" s="99"/>
      <c r="X527" s="1" t="n">
        <f aca="false">'Portfolio Register'!A66</f>
        <v>0</v>
      </c>
      <c r="Y527" s="1" t="n">
        <f aca="false">'Portfolio Register'!B66</f>
        <v>0</v>
      </c>
      <c r="Z527" s="1" t="str">
        <f aca="false">"OC / Other Defects"</f>
        <v>OC / Other Defects</v>
      </c>
      <c r="AA527" s="99" t="str">
        <f aca="false">IF('Portfolio Register'!AB66="","",'Portfolio Register'!AB66)</f>
        <v/>
      </c>
      <c r="AB527" s="1" t="str">
        <f aca="false">IF('Portfolio Register'!AG66="","",'Portfolio Register'!AG66)</f>
        <v/>
      </c>
      <c r="AC527" s="1" t="str">
        <f aca="false">'Portfolio Register'!AH66</f>
        <v/>
      </c>
      <c r="AD527" s="1" t="str">
        <f aca="false">'Portfolio Register'!AD66</f>
        <v/>
      </c>
      <c r="AE527" s="99" t="str">
        <f aca="false">IF('Portfolio Register'!AE66="","",'Portfolio Register'!AE66)</f>
        <v/>
      </c>
      <c r="AF527" s="1" t="n">
        <f aca="false">'Portfolio Register'!AF66</f>
        <v>0</v>
      </c>
      <c r="AG527" s="1" t="str">
        <f aca="false">IF(OR(X527="",AC527="",AC527=0),"",IF(OR(AC527="EXPIRED",AC527="OVERDUE"),"1 - OVERDUE",IF(OR(AC527="MISSING DATE",AC527="CHECK INPUT"),"2 - MISSING / CHECK INPUT",IF(AB527&lt;=30,"3 - DUE ≤ 30 DAYS",IF(AB527&lt;=90,"4 - DUE ≤ 90 DAYS",IF(AB527&lt;=180,"5 - DUE ≤ 180 DAYS","6 - DUE ≤ 12 MONTHS"))))))</f>
        <v/>
      </c>
    </row>
    <row r="528" customFormat="false" ht="14.25" hidden="false" customHeight="false" outlineLevel="0" collapsed="false">
      <c r="D528" s="99"/>
      <c r="H528" s="99"/>
      <c r="X528" s="1" t="n">
        <f aca="false">'Portfolio Register'!A66</f>
        <v>0</v>
      </c>
      <c r="Y528" s="1" t="n">
        <f aca="false">'Portfolio Register'!B66</f>
        <v>0</v>
      </c>
      <c r="Z528" s="1" t="str">
        <f aca="false">"Major Defects"</f>
        <v>Major Defects</v>
      </c>
      <c r="AA528" s="99" t="str">
        <f aca="false">IF('Portfolio Register'!AC66="","",'Portfolio Register'!AC66)</f>
        <v/>
      </c>
      <c r="AB528" s="1" t="str">
        <f aca="false">IF('Portfolio Register'!AI66="","",'Portfolio Register'!AI66)</f>
        <v/>
      </c>
      <c r="AC528" s="1" t="str">
        <f aca="false">'Portfolio Register'!AJ66</f>
        <v/>
      </c>
      <c r="AD528" s="1" t="str">
        <f aca="false">'Portfolio Register'!AD66</f>
        <v/>
      </c>
      <c r="AE528" s="99" t="str">
        <f aca="false">IF('Portfolio Register'!AE66="","",'Portfolio Register'!AE66)</f>
        <v/>
      </c>
      <c r="AF528" s="1" t="n">
        <f aca="false">'Portfolio Register'!AF66</f>
        <v>0</v>
      </c>
      <c r="AG528" s="1" t="str">
        <f aca="false">IF(OR(X528="",AC528="",AC528=0),"",IF(OR(AC528="EXPIRED",AC528="OVERDUE"),"1 - OVERDUE",IF(OR(AC528="MISSING DATE",AC528="CHECK INPUT"),"2 - MISSING / CHECK INPUT",IF(AB528&lt;=30,"3 - DUE ≤ 30 DAYS",IF(AB528&lt;=90,"4 - DUE ≤ 90 DAYS",IF(AB528&lt;=180,"5 - DUE ≤ 180 DAYS","6 - DUE ≤ 12 MONTHS"))))))</f>
        <v/>
      </c>
    </row>
    <row r="529" customFormat="false" ht="14.25" hidden="false" customHeight="false" outlineLevel="0" collapsed="false">
      <c r="D529" s="99"/>
      <c r="H529" s="99"/>
      <c r="X529" s="1" t="n">
        <f aca="false">'Portfolio Register'!A67</f>
        <v>0</v>
      </c>
      <c r="Y529" s="1" t="n">
        <f aca="false">'Portfolio Register'!B67</f>
        <v>0</v>
      </c>
      <c r="Z529" s="1" t="str">
        <f aca="false">"OC / Other Defects"</f>
        <v>OC / Other Defects</v>
      </c>
      <c r="AA529" s="99" t="str">
        <f aca="false">IF('Portfolio Register'!AB67="","",'Portfolio Register'!AB67)</f>
        <v/>
      </c>
      <c r="AB529" s="1" t="str">
        <f aca="false">IF('Portfolio Register'!AG67="","",'Portfolio Register'!AG67)</f>
        <v/>
      </c>
      <c r="AC529" s="1" t="str">
        <f aca="false">'Portfolio Register'!AH67</f>
        <v/>
      </c>
      <c r="AD529" s="1" t="str">
        <f aca="false">'Portfolio Register'!AD67</f>
        <v/>
      </c>
      <c r="AE529" s="99" t="str">
        <f aca="false">IF('Portfolio Register'!AE67="","",'Portfolio Register'!AE67)</f>
        <v/>
      </c>
      <c r="AF529" s="1" t="n">
        <f aca="false">'Portfolio Register'!AF67</f>
        <v>0</v>
      </c>
      <c r="AG529" s="1" t="str">
        <f aca="false">IF(OR(X529="",AC529="",AC529=0),"",IF(OR(AC529="EXPIRED",AC529="OVERDUE"),"1 - OVERDUE",IF(OR(AC529="MISSING DATE",AC529="CHECK INPUT"),"2 - MISSING / CHECK INPUT",IF(AB529&lt;=30,"3 - DUE ≤ 30 DAYS",IF(AB529&lt;=90,"4 - DUE ≤ 90 DAYS",IF(AB529&lt;=180,"5 - DUE ≤ 180 DAYS","6 - DUE ≤ 12 MONTHS"))))))</f>
        <v/>
      </c>
    </row>
    <row r="530" customFormat="false" ht="14.25" hidden="false" customHeight="false" outlineLevel="0" collapsed="false">
      <c r="D530" s="99"/>
      <c r="H530" s="99"/>
      <c r="X530" s="1" t="n">
        <f aca="false">'Portfolio Register'!A67</f>
        <v>0</v>
      </c>
      <c r="Y530" s="1" t="n">
        <f aca="false">'Portfolio Register'!B67</f>
        <v>0</v>
      </c>
      <c r="Z530" s="1" t="str">
        <f aca="false">"Major Defects"</f>
        <v>Major Defects</v>
      </c>
      <c r="AA530" s="99" t="str">
        <f aca="false">IF('Portfolio Register'!AC67="","",'Portfolio Register'!AC67)</f>
        <v/>
      </c>
      <c r="AB530" s="1" t="str">
        <f aca="false">IF('Portfolio Register'!AI67="","",'Portfolio Register'!AI67)</f>
        <v/>
      </c>
      <c r="AC530" s="1" t="str">
        <f aca="false">'Portfolio Register'!AJ67</f>
        <v/>
      </c>
      <c r="AD530" s="1" t="str">
        <f aca="false">'Portfolio Register'!AD67</f>
        <v/>
      </c>
      <c r="AE530" s="99" t="str">
        <f aca="false">IF('Portfolio Register'!AE67="","",'Portfolio Register'!AE67)</f>
        <v/>
      </c>
      <c r="AF530" s="1" t="n">
        <f aca="false">'Portfolio Register'!AF67</f>
        <v>0</v>
      </c>
      <c r="AG530" s="1" t="str">
        <f aca="false">IF(OR(X530="",AC530="",AC530=0),"",IF(OR(AC530="EXPIRED",AC530="OVERDUE"),"1 - OVERDUE",IF(OR(AC530="MISSING DATE",AC530="CHECK INPUT"),"2 - MISSING / CHECK INPUT",IF(AB530&lt;=30,"3 - DUE ≤ 30 DAYS",IF(AB530&lt;=90,"4 - DUE ≤ 90 DAYS",IF(AB530&lt;=180,"5 - DUE ≤ 180 DAYS","6 - DUE ≤ 12 MONTHS"))))))</f>
        <v/>
      </c>
    </row>
    <row r="531" customFormat="false" ht="14.25" hidden="false" customHeight="false" outlineLevel="0" collapsed="false">
      <c r="D531" s="99"/>
      <c r="H531" s="99"/>
      <c r="X531" s="1" t="n">
        <f aca="false">'Portfolio Register'!A68</f>
        <v>0</v>
      </c>
      <c r="Y531" s="1" t="n">
        <f aca="false">'Portfolio Register'!B68</f>
        <v>0</v>
      </c>
      <c r="Z531" s="1" t="str">
        <f aca="false">"OC / Other Defects"</f>
        <v>OC / Other Defects</v>
      </c>
      <c r="AA531" s="99" t="str">
        <f aca="false">IF('Portfolio Register'!AB68="","",'Portfolio Register'!AB68)</f>
        <v/>
      </c>
      <c r="AB531" s="1" t="str">
        <f aca="false">IF('Portfolio Register'!AG68="","",'Portfolio Register'!AG68)</f>
        <v/>
      </c>
      <c r="AC531" s="1" t="str">
        <f aca="false">'Portfolio Register'!AH68</f>
        <v/>
      </c>
      <c r="AD531" s="1" t="str">
        <f aca="false">'Portfolio Register'!AD68</f>
        <v/>
      </c>
      <c r="AE531" s="99" t="str">
        <f aca="false">IF('Portfolio Register'!AE68="","",'Portfolio Register'!AE68)</f>
        <v/>
      </c>
      <c r="AF531" s="1" t="n">
        <f aca="false">'Portfolio Register'!AF68</f>
        <v>0</v>
      </c>
      <c r="AG531" s="1" t="str">
        <f aca="false">IF(OR(X531="",AC531="",AC531=0),"",IF(OR(AC531="EXPIRED",AC531="OVERDUE"),"1 - OVERDUE",IF(OR(AC531="MISSING DATE",AC531="CHECK INPUT"),"2 - MISSING / CHECK INPUT",IF(AB531&lt;=30,"3 - DUE ≤ 30 DAYS",IF(AB531&lt;=90,"4 - DUE ≤ 90 DAYS",IF(AB531&lt;=180,"5 - DUE ≤ 180 DAYS","6 - DUE ≤ 12 MONTHS"))))))</f>
        <v/>
      </c>
    </row>
    <row r="532" customFormat="false" ht="14.25" hidden="false" customHeight="false" outlineLevel="0" collapsed="false">
      <c r="D532" s="99"/>
      <c r="H532" s="99"/>
      <c r="X532" s="1" t="n">
        <f aca="false">'Portfolio Register'!A68</f>
        <v>0</v>
      </c>
      <c r="Y532" s="1" t="n">
        <f aca="false">'Portfolio Register'!B68</f>
        <v>0</v>
      </c>
      <c r="Z532" s="1" t="str">
        <f aca="false">"Major Defects"</f>
        <v>Major Defects</v>
      </c>
      <c r="AA532" s="99" t="str">
        <f aca="false">IF('Portfolio Register'!AC68="","",'Portfolio Register'!AC68)</f>
        <v/>
      </c>
      <c r="AB532" s="1" t="str">
        <f aca="false">IF('Portfolio Register'!AI68="","",'Portfolio Register'!AI68)</f>
        <v/>
      </c>
      <c r="AC532" s="1" t="str">
        <f aca="false">'Portfolio Register'!AJ68</f>
        <v/>
      </c>
      <c r="AD532" s="1" t="str">
        <f aca="false">'Portfolio Register'!AD68</f>
        <v/>
      </c>
      <c r="AE532" s="99" t="str">
        <f aca="false">IF('Portfolio Register'!AE68="","",'Portfolio Register'!AE68)</f>
        <v/>
      </c>
      <c r="AF532" s="1" t="n">
        <f aca="false">'Portfolio Register'!AF68</f>
        <v>0</v>
      </c>
      <c r="AG532" s="1" t="str">
        <f aca="false">IF(OR(X532="",AC532="",AC532=0),"",IF(OR(AC532="EXPIRED",AC532="OVERDUE"),"1 - OVERDUE",IF(OR(AC532="MISSING DATE",AC532="CHECK INPUT"),"2 - MISSING / CHECK INPUT",IF(AB532&lt;=30,"3 - DUE ≤ 30 DAYS",IF(AB532&lt;=90,"4 - DUE ≤ 90 DAYS",IF(AB532&lt;=180,"5 - DUE ≤ 180 DAYS","6 - DUE ≤ 12 MONTHS"))))))</f>
        <v/>
      </c>
    </row>
    <row r="533" customFormat="false" ht="14.25" hidden="false" customHeight="false" outlineLevel="0" collapsed="false">
      <c r="D533" s="99"/>
      <c r="H533" s="99"/>
      <c r="X533" s="1" t="n">
        <f aca="false">'Portfolio Register'!A69</f>
        <v>0</v>
      </c>
      <c r="Y533" s="1" t="n">
        <f aca="false">'Portfolio Register'!B69</f>
        <v>0</v>
      </c>
      <c r="Z533" s="1" t="str">
        <f aca="false">"OC / Other Defects"</f>
        <v>OC / Other Defects</v>
      </c>
      <c r="AA533" s="99" t="str">
        <f aca="false">IF('Portfolio Register'!AB69="","",'Portfolio Register'!AB69)</f>
        <v/>
      </c>
      <c r="AB533" s="1" t="str">
        <f aca="false">IF('Portfolio Register'!AG69="","",'Portfolio Register'!AG69)</f>
        <v/>
      </c>
      <c r="AC533" s="1" t="str">
        <f aca="false">'Portfolio Register'!AH69</f>
        <v/>
      </c>
      <c r="AD533" s="1" t="str">
        <f aca="false">'Portfolio Register'!AD69</f>
        <v/>
      </c>
      <c r="AE533" s="99" t="str">
        <f aca="false">IF('Portfolio Register'!AE69="","",'Portfolio Register'!AE69)</f>
        <v/>
      </c>
      <c r="AF533" s="1" t="n">
        <f aca="false">'Portfolio Register'!AF69</f>
        <v>0</v>
      </c>
      <c r="AG533" s="1" t="str">
        <f aca="false">IF(OR(X533="",AC533="",AC533=0),"",IF(OR(AC533="EXPIRED",AC533="OVERDUE"),"1 - OVERDUE",IF(OR(AC533="MISSING DATE",AC533="CHECK INPUT"),"2 - MISSING / CHECK INPUT",IF(AB533&lt;=30,"3 - DUE ≤ 30 DAYS",IF(AB533&lt;=90,"4 - DUE ≤ 90 DAYS",IF(AB533&lt;=180,"5 - DUE ≤ 180 DAYS","6 - DUE ≤ 12 MONTHS"))))))</f>
        <v/>
      </c>
    </row>
    <row r="534" customFormat="false" ht="14.25" hidden="false" customHeight="false" outlineLevel="0" collapsed="false">
      <c r="D534" s="99"/>
      <c r="H534" s="99"/>
      <c r="X534" s="1" t="n">
        <f aca="false">'Portfolio Register'!A69</f>
        <v>0</v>
      </c>
      <c r="Y534" s="1" t="n">
        <f aca="false">'Portfolio Register'!B69</f>
        <v>0</v>
      </c>
      <c r="Z534" s="1" t="str">
        <f aca="false">"Major Defects"</f>
        <v>Major Defects</v>
      </c>
      <c r="AA534" s="99" t="str">
        <f aca="false">IF('Portfolio Register'!AC69="","",'Portfolio Register'!AC69)</f>
        <v/>
      </c>
      <c r="AB534" s="1" t="str">
        <f aca="false">IF('Portfolio Register'!AI69="","",'Portfolio Register'!AI69)</f>
        <v/>
      </c>
      <c r="AC534" s="1" t="str">
        <f aca="false">'Portfolio Register'!AJ69</f>
        <v/>
      </c>
      <c r="AD534" s="1" t="str">
        <f aca="false">'Portfolio Register'!AD69</f>
        <v/>
      </c>
      <c r="AE534" s="99" t="str">
        <f aca="false">IF('Portfolio Register'!AE69="","",'Portfolio Register'!AE69)</f>
        <v/>
      </c>
      <c r="AF534" s="1" t="n">
        <f aca="false">'Portfolio Register'!AF69</f>
        <v>0</v>
      </c>
      <c r="AG534" s="1" t="str">
        <f aca="false">IF(OR(X534="",AC534="",AC534=0),"",IF(OR(AC534="EXPIRED",AC534="OVERDUE"),"1 - OVERDUE",IF(OR(AC534="MISSING DATE",AC534="CHECK INPUT"),"2 - MISSING / CHECK INPUT",IF(AB534&lt;=30,"3 - DUE ≤ 30 DAYS",IF(AB534&lt;=90,"4 - DUE ≤ 90 DAYS",IF(AB534&lt;=180,"5 - DUE ≤ 180 DAYS","6 - DUE ≤ 12 MONTHS"))))))</f>
        <v/>
      </c>
    </row>
    <row r="535" customFormat="false" ht="14.25" hidden="false" customHeight="false" outlineLevel="0" collapsed="false">
      <c r="D535" s="99"/>
      <c r="H535" s="99"/>
      <c r="X535" s="1" t="n">
        <f aca="false">'Portfolio Register'!A70</f>
        <v>0</v>
      </c>
      <c r="Y535" s="1" t="n">
        <f aca="false">'Portfolio Register'!B70</f>
        <v>0</v>
      </c>
      <c r="Z535" s="1" t="str">
        <f aca="false">"OC / Other Defects"</f>
        <v>OC / Other Defects</v>
      </c>
      <c r="AA535" s="99" t="str">
        <f aca="false">IF('Portfolio Register'!AB70="","",'Portfolio Register'!AB70)</f>
        <v/>
      </c>
      <c r="AB535" s="1" t="str">
        <f aca="false">IF('Portfolio Register'!AG70="","",'Portfolio Register'!AG70)</f>
        <v/>
      </c>
      <c r="AC535" s="1" t="str">
        <f aca="false">'Portfolio Register'!AH70</f>
        <v/>
      </c>
      <c r="AD535" s="1" t="str">
        <f aca="false">'Portfolio Register'!AD70</f>
        <v/>
      </c>
      <c r="AE535" s="99" t="str">
        <f aca="false">IF('Portfolio Register'!AE70="","",'Portfolio Register'!AE70)</f>
        <v/>
      </c>
      <c r="AF535" s="1" t="n">
        <f aca="false">'Portfolio Register'!AF70</f>
        <v>0</v>
      </c>
      <c r="AG535" s="1" t="str">
        <f aca="false">IF(OR(X535="",AC535="",AC535=0),"",IF(OR(AC535="EXPIRED",AC535="OVERDUE"),"1 - OVERDUE",IF(OR(AC535="MISSING DATE",AC535="CHECK INPUT"),"2 - MISSING / CHECK INPUT",IF(AB535&lt;=30,"3 - DUE ≤ 30 DAYS",IF(AB535&lt;=90,"4 - DUE ≤ 90 DAYS",IF(AB535&lt;=180,"5 - DUE ≤ 180 DAYS","6 - DUE ≤ 12 MONTHS"))))))</f>
        <v/>
      </c>
    </row>
    <row r="536" customFormat="false" ht="14.25" hidden="false" customHeight="false" outlineLevel="0" collapsed="false">
      <c r="D536" s="99"/>
      <c r="H536" s="99"/>
      <c r="X536" s="1" t="n">
        <f aca="false">'Portfolio Register'!A70</f>
        <v>0</v>
      </c>
      <c r="Y536" s="1" t="n">
        <f aca="false">'Portfolio Register'!B70</f>
        <v>0</v>
      </c>
      <c r="Z536" s="1" t="str">
        <f aca="false">"Major Defects"</f>
        <v>Major Defects</v>
      </c>
      <c r="AA536" s="99" t="str">
        <f aca="false">IF('Portfolio Register'!AC70="","",'Portfolio Register'!AC70)</f>
        <v/>
      </c>
      <c r="AB536" s="1" t="str">
        <f aca="false">IF('Portfolio Register'!AI70="","",'Portfolio Register'!AI70)</f>
        <v/>
      </c>
      <c r="AC536" s="1" t="str">
        <f aca="false">'Portfolio Register'!AJ70</f>
        <v/>
      </c>
      <c r="AD536" s="1" t="str">
        <f aca="false">'Portfolio Register'!AD70</f>
        <v/>
      </c>
      <c r="AE536" s="99" t="str">
        <f aca="false">IF('Portfolio Register'!AE70="","",'Portfolio Register'!AE70)</f>
        <v/>
      </c>
      <c r="AF536" s="1" t="n">
        <f aca="false">'Portfolio Register'!AF70</f>
        <v>0</v>
      </c>
      <c r="AG536" s="1" t="str">
        <f aca="false">IF(OR(X536="",AC536="",AC536=0),"",IF(OR(AC536="EXPIRED",AC536="OVERDUE"),"1 - OVERDUE",IF(OR(AC536="MISSING DATE",AC536="CHECK INPUT"),"2 - MISSING / CHECK INPUT",IF(AB536&lt;=30,"3 - DUE ≤ 30 DAYS",IF(AB536&lt;=90,"4 - DUE ≤ 90 DAYS",IF(AB536&lt;=180,"5 - DUE ≤ 180 DAYS","6 - DUE ≤ 12 MONTHS"))))))</f>
        <v/>
      </c>
    </row>
    <row r="537" customFormat="false" ht="14.25" hidden="false" customHeight="false" outlineLevel="0" collapsed="false">
      <c r="D537" s="99"/>
      <c r="H537" s="99"/>
      <c r="X537" s="1" t="n">
        <f aca="false">'Portfolio Register'!A71</f>
        <v>0</v>
      </c>
      <c r="Y537" s="1" t="n">
        <f aca="false">'Portfolio Register'!B71</f>
        <v>0</v>
      </c>
      <c r="Z537" s="1" t="str">
        <f aca="false">"OC / Other Defects"</f>
        <v>OC / Other Defects</v>
      </c>
      <c r="AA537" s="99" t="str">
        <f aca="false">IF('Portfolio Register'!AB71="","",'Portfolio Register'!AB71)</f>
        <v/>
      </c>
      <c r="AB537" s="1" t="str">
        <f aca="false">IF('Portfolio Register'!AG71="","",'Portfolio Register'!AG71)</f>
        <v/>
      </c>
      <c r="AC537" s="1" t="str">
        <f aca="false">'Portfolio Register'!AH71</f>
        <v/>
      </c>
      <c r="AD537" s="1" t="str">
        <f aca="false">'Portfolio Register'!AD71</f>
        <v/>
      </c>
      <c r="AE537" s="99" t="str">
        <f aca="false">IF('Portfolio Register'!AE71="","",'Portfolio Register'!AE71)</f>
        <v/>
      </c>
      <c r="AF537" s="1" t="n">
        <f aca="false">'Portfolio Register'!AF71</f>
        <v>0</v>
      </c>
      <c r="AG537" s="1" t="str">
        <f aca="false">IF(OR(X537="",AC537="",AC537=0),"",IF(OR(AC537="EXPIRED",AC537="OVERDUE"),"1 - OVERDUE",IF(OR(AC537="MISSING DATE",AC537="CHECK INPUT"),"2 - MISSING / CHECK INPUT",IF(AB537&lt;=30,"3 - DUE ≤ 30 DAYS",IF(AB537&lt;=90,"4 - DUE ≤ 90 DAYS",IF(AB537&lt;=180,"5 - DUE ≤ 180 DAYS","6 - DUE ≤ 12 MONTHS"))))))</f>
        <v/>
      </c>
    </row>
    <row r="538" customFormat="false" ht="14.25" hidden="false" customHeight="false" outlineLevel="0" collapsed="false">
      <c r="D538" s="99"/>
      <c r="H538" s="99"/>
      <c r="X538" s="1" t="n">
        <f aca="false">'Portfolio Register'!A71</f>
        <v>0</v>
      </c>
      <c r="Y538" s="1" t="n">
        <f aca="false">'Portfolio Register'!B71</f>
        <v>0</v>
      </c>
      <c r="Z538" s="1" t="str">
        <f aca="false">"Major Defects"</f>
        <v>Major Defects</v>
      </c>
      <c r="AA538" s="99" t="str">
        <f aca="false">IF('Portfolio Register'!AC71="","",'Portfolio Register'!AC71)</f>
        <v/>
      </c>
      <c r="AB538" s="1" t="str">
        <f aca="false">IF('Portfolio Register'!AI71="","",'Portfolio Register'!AI71)</f>
        <v/>
      </c>
      <c r="AC538" s="1" t="str">
        <f aca="false">'Portfolio Register'!AJ71</f>
        <v/>
      </c>
      <c r="AD538" s="1" t="str">
        <f aca="false">'Portfolio Register'!AD71</f>
        <v/>
      </c>
      <c r="AE538" s="99" t="str">
        <f aca="false">IF('Portfolio Register'!AE71="","",'Portfolio Register'!AE71)</f>
        <v/>
      </c>
      <c r="AF538" s="1" t="n">
        <f aca="false">'Portfolio Register'!AF71</f>
        <v>0</v>
      </c>
      <c r="AG538" s="1" t="str">
        <f aca="false">IF(OR(X538="",AC538="",AC538=0),"",IF(OR(AC538="EXPIRED",AC538="OVERDUE"),"1 - OVERDUE",IF(OR(AC538="MISSING DATE",AC538="CHECK INPUT"),"2 - MISSING / CHECK INPUT",IF(AB538&lt;=30,"3 - DUE ≤ 30 DAYS",IF(AB538&lt;=90,"4 - DUE ≤ 90 DAYS",IF(AB538&lt;=180,"5 - DUE ≤ 180 DAYS","6 - DUE ≤ 12 MONTHS"))))))</f>
        <v/>
      </c>
    </row>
    <row r="539" customFormat="false" ht="14.25" hidden="false" customHeight="false" outlineLevel="0" collapsed="false">
      <c r="D539" s="99"/>
      <c r="H539" s="99"/>
      <c r="X539" s="1" t="n">
        <f aca="false">'Portfolio Register'!A72</f>
        <v>0</v>
      </c>
      <c r="Y539" s="1" t="n">
        <f aca="false">'Portfolio Register'!B72</f>
        <v>0</v>
      </c>
      <c r="Z539" s="1" t="str">
        <f aca="false">"OC / Other Defects"</f>
        <v>OC / Other Defects</v>
      </c>
      <c r="AA539" s="99" t="str">
        <f aca="false">IF('Portfolio Register'!AB72="","",'Portfolio Register'!AB72)</f>
        <v/>
      </c>
      <c r="AB539" s="1" t="str">
        <f aca="false">IF('Portfolio Register'!AG72="","",'Portfolio Register'!AG72)</f>
        <v/>
      </c>
      <c r="AC539" s="1" t="str">
        <f aca="false">'Portfolio Register'!AH72</f>
        <v/>
      </c>
      <c r="AD539" s="1" t="str">
        <f aca="false">'Portfolio Register'!AD72</f>
        <v/>
      </c>
      <c r="AE539" s="99" t="str">
        <f aca="false">IF('Portfolio Register'!AE72="","",'Portfolio Register'!AE72)</f>
        <v/>
      </c>
      <c r="AF539" s="1" t="n">
        <f aca="false">'Portfolio Register'!AF72</f>
        <v>0</v>
      </c>
      <c r="AG539" s="1" t="str">
        <f aca="false">IF(OR(X539="",AC539="",AC539=0),"",IF(OR(AC539="EXPIRED",AC539="OVERDUE"),"1 - OVERDUE",IF(OR(AC539="MISSING DATE",AC539="CHECK INPUT"),"2 - MISSING / CHECK INPUT",IF(AB539&lt;=30,"3 - DUE ≤ 30 DAYS",IF(AB539&lt;=90,"4 - DUE ≤ 90 DAYS",IF(AB539&lt;=180,"5 - DUE ≤ 180 DAYS","6 - DUE ≤ 12 MONTHS"))))))</f>
        <v/>
      </c>
    </row>
    <row r="540" customFormat="false" ht="14.25" hidden="false" customHeight="false" outlineLevel="0" collapsed="false">
      <c r="D540" s="99"/>
      <c r="H540" s="99"/>
      <c r="X540" s="1" t="n">
        <f aca="false">'Portfolio Register'!A72</f>
        <v>0</v>
      </c>
      <c r="Y540" s="1" t="n">
        <f aca="false">'Portfolio Register'!B72</f>
        <v>0</v>
      </c>
      <c r="Z540" s="1" t="str">
        <f aca="false">"Major Defects"</f>
        <v>Major Defects</v>
      </c>
      <c r="AA540" s="99" t="str">
        <f aca="false">IF('Portfolio Register'!AC72="","",'Portfolio Register'!AC72)</f>
        <v/>
      </c>
      <c r="AB540" s="1" t="str">
        <f aca="false">IF('Portfolio Register'!AI72="","",'Portfolio Register'!AI72)</f>
        <v/>
      </c>
      <c r="AC540" s="1" t="str">
        <f aca="false">'Portfolio Register'!AJ72</f>
        <v/>
      </c>
      <c r="AD540" s="1" t="str">
        <f aca="false">'Portfolio Register'!AD72</f>
        <v/>
      </c>
      <c r="AE540" s="99" t="str">
        <f aca="false">IF('Portfolio Register'!AE72="","",'Portfolio Register'!AE72)</f>
        <v/>
      </c>
      <c r="AF540" s="1" t="n">
        <f aca="false">'Portfolio Register'!AF72</f>
        <v>0</v>
      </c>
      <c r="AG540" s="1" t="str">
        <f aca="false">IF(OR(X540="",AC540="",AC540=0),"",IF(OR(AC540="EXPIRED",AC540="OVERDUE"),"1 - OVERDUE",IF(OR(AC540="MISSING DATE",AC540="CHECK INPUT"),"2 - MISSING / CHECK INPUT",IF(AB540&lt;=30,"3 - DUE ≤ 30 DAYS",IF(AB540&lt;=90,"4 - DUE ≤ 90 DAYS",IF(AB540&lt;=180,"5 - DUE ≤ 180 DAYS","6 - DUE ≤ 12 MONTHS"))))))</f>
        <v/>
      </c>
    </row>
    <row r="541" customFormat="false" ht="14.25" hidden="false" customHeight="false" outlineLevel="0" collapsed="false">
      <c r="D541" s="99"/>
      <c r="H541" s="99"/>
      <c r="X541" s="1" t="n">
        <f aca="false">'Portfolio Register'!A73</f>
        <v>0</v>
      </c>
      <c r="Y541" s="1" t="n">
        <f aca="false">'Portfolio Register'!B73</f>
        <v>0</v>
      </c>
      <c r="Z541" s="1" t="str">
        <f aca="false">"OC / Other Defects"</f>
        <v>OC / Other Defects</v>
      </c>
      <c r="AA541" s="99" t="str">
        <f aca="false">IF('Portfolio Register'!AB73="","",'Portfolio Register'!AB73)</f>
        <v/>
      </c>
      <c r="AB541" s="1" t="str">
        <f aca="false">IF('Portfolio Register'!AG73="","",'Portfolio Register'!AG73)</f>
        <v/>
      </c>
      <c r="AC541" s="1" t="str">
        <f aca="false">'Portfolio Register'!AH73</f>
        <v/>
      </c>
      <c r="AD541" s="1" t="str">
        <f aca="false">'Portfolio Register'!AD73</f>
        <v/>
      </c>
      <c r="AE541" s="99" t="str">
        <f aca="false">IF('Portfolio Register'!AE73="","",'Portfolio Register'!AE73)</f>
        <v/>
      </c>
      <c r="AF541" s="1" t="n">
        <f aca="false">'Portfolio Register'!AF73</f>
        <v>0</v>
      </c>
      <c r="AG541" s="1" t="str">
        <f aca="false">IF(OR(X541="",AC541="",AC541=0),"",IF(OR(AC541="EXPIRED",AC541="OVERDUE"),"1 - OVERDUE",IF(OR(AC541="MISSING DATE",AC541="CHECK INPUT"),"2 - MISSING / CHECK INPUT",IF(AB541&lt;=30,"3 - DUE ≤ 30 DAYS",IF(AB541&lt;=90,"4 - DUE ≤ 90 DAYS",IF(AB541&lt;=180,"5 - DUE ≤ 180 DAYS","6 - DUE ≤ 12 MONTHS"))))))</f>
        <v/>
      </c>
    </row>
    <row r="542" customFormat="false" ht="14.25" hidden="false" customHeight="false" outlineLevel="0" collapsed="false">
      <c r="D542" s="99"/>
      <c r="H542" s="99"/>
      <c r="X542" s="1" t="n">
        <f aca="false">'Portfolio Register'!A73</f>
        <v>0</v>
      </c>
      <c r="Y542" s="1" t="n">
        <f aca="false">'Portfolio Register'!B73</f>
        <v>0</v>
      </c>
      <c r="Z542" s="1" t="str">
        <f aca="false">"Major Defects"</f>
        <v>Major Defects</v>
      </c>
      <c r="AA542" s="99" t="str">
        <f aca="false">IF('Portfolio Register'!AC73="","",'Portfolio Register'!AC73)</f>
        <v/>
      </c>
      <c r="AB542" s="1" t="str">
        <f aca="false">IF('Portfolio Register'!AI73="","",'Portfolio Register'!AI73)</f>
        <v/>
      </c>
      <c r="AC542" s="1" t="str">
        <f aca="false">'Portfolio Register'!AJ73</f>
        <v/>
      </c>
      <c r="AD542" s="1" t="str">
        <f aca="false">'Portfolio Register'!AD73</f>
        <v/>
      </c>
      <c r="AE542" s="99" t="str">
        <f aca="false">IF('Portfolio Register'!AE73="","",'Portfolio Register'!AE73)</f>
        <v/>
      </c>
      <c r="AF542" s="1" t="n">
        <f aca="false">'Portfolio Register'!AF73</f>
        <v>0</v>
      </c>
      <c r="AG542" s="1" t="str">
        <f aca="false">IF(OR(X542="",AC542="",AC542=0),"",IF(OR(AC542="EXPIRED",AC542="OVERDUE"),"1 - OVERDUE",IF(OR(AC542="MISSING DATE",AC542="CHECK INPUT"),"2 - MISSING / CHECK INPUT",IF(AB542&lt;=30,"3 - DUE ≤ 30 DAYS",IF(AB542&lt;=90,"4 - DUE ≤ 90 DAYS",IF(AB542&lt;=180,"5 - DUE ≤ 180 DAYS","6 - DUE ≤ 12 MONTHS"))))))</f>
        <v/>
      </c>
    </row>
    <row r="543" customFormat="false" ht="14.25" hidden="false" customHeight="false" outlineLevel="0" collapsed="false">
      <c r="D543" s="99"/>
      <c r="H543" s="99"/>
      <c r="X543" s="1" t="n">
        <f aca="false">'Portfolio Register'!A74</f>
        <v>0</v>
      </c>
      <c r="Y543" s="1" t="n">
        <f aca="false">'Portfolio Register'!B74</f>
        <v>0</v>
      </c>
      <c r="Z543" s="1" t="str">
        <f aca="false">"OC / Other Defects"</f>
        <v>OC / Other Defects</v>
      </c>
      <c r="AA543" s="99" t="str">
        <f aca="false">IF('Portfolio Register'!AB74="","",'Portfolio Register'!AB74)</f>
        <v/>
      </c>
      <c r="AB543" s="1" t="str">
        <f aca="false">IF('Portfolio Register'!AG74="","",'Portfolio Register'!AG74)</f>
        <v/>
      </c>
      <c r="AC543" s="1" t="str">
        <f aca="false">'Portfolio Register'!AH74</f>
        <v/>
      </c>
      <c r="AD543" s="1" t="str">
        <f aca="false">'Portfolio Register'!AD74</f>
        <v/>
      </c>
      <c r="AE543" s="99" t="str">
        <f aca="false">IF('Portfolio Register'!AE74="","",'Portfolio Register'!AE74)</f>
        <v/>
      </c>
      <c r="AF543" s="1" t="n">
        <f aca="false">'Portfolio Register'!AF74</f>
        <v>0</v>
      </c>
      <c r="AG543" s="1" t="str">
        <f aca="false">IF(OR(X543="",AC543="",AC543=0),"",IF(OR(AC543="EXPIRED",AC543="OVERDUE"),"1 - OVERDUE",IF(OR(AC543="MISSING DATE",AC543="CHECK INPUT"),"2 - MISSING / CHECK INPUT",IF(AB543&lt;=30,"3 - DUE ≤ 30 DAYS",IF(AB543&lt;=90,"4 - DUE ≤ 90 DAYS",IF(AB543&lt;=180,"5 - DUE ≤ 180 DAYS","6 - DUE ≤ 12 MONTHS"))))))</f>
        <v/>
      </c>
    </row>
    <row r="544" customFormat="false" ht="14.25" hidden="false" customHeight="false" outlineLevel="0" collapsed="false">
      <c r="D544" s="99"/>
      <c r="H544" s="99"/>
      <c r="X544" s="1" t="n">
        <f aca="false">'Portfolio Register'!A74</f>
        <v>0</v>
      </c>
      <c r="Y544" s="1" t="n">
        <f aca="false">'Portfolio Register'!B74</f>
        <v>0</v>
      </c>
      <c r="Z544" s="1" t="str">
        <f aca="false">"Major Defects"</f>
        <v>Major Defects</v>
      </c>
      <c r="AA544" s="99" t="str">
        <f aca="false">IF('Portfolio Register'!AC74="","",'Portfolio Register'!AC74)</f>
        <v/>
      </c>
      <c r="AB544" s="1" t="str">
        <f aca="false">IF('Portfolio Register'!AI74="","",'Portfolio Register'!AI74)</f>
        <v/>
      </c>
      <c r="AC544" s="1" t="str">
        <f aca="false">'Portfolio Register'!AJ74</f>
        <v/>
      </c>
      <c r="AD544" s="1" t="str">
        <f aca="false">'Portfolio Register'!AD74</f>
        <v/>
      </c>
      <c r="AE544" s="99" t="str">
        <f aca="false">IF('Portfolio Register'!AE74="","",'Portfolio Register'!AE74)</f>
        <v/>
      </c>
      <c r="AF544" s="1" t="n">
        <f aca="false">'Portfolio Register'!AF74</f>
        <v>0</v>
      </c>
      <c r="AG544" s="1" t="str">
        <f aca="false">IF(OR(X544="",AC544="",AC544=0),"",IF(OR(AC544="EXPIRED",AC544="OVERDUE"),"1 - OVERDUE",IF(OR(AC544="MISSING DATE",AC544="CHECK INPUT"),"2 - MISSING / CHECK INPUT",IF(AB544&lt;=30,"3 - DUE ≤ 30 DAYS",IF(AB544&lt;=90,"4 - DUE ≤ 90 DAYS",IF(AB544&lt;=180,"5 - DUE ≤ 180 DAYS","6 - DUE ≤ 12 MONTHS"))))))</f>
        <v/>
      </c>
    </row>
    <row r="545" customFormat="false" ht="14.25" hidden="false" customHeight="false" outlineLevel="0" collapsed="false">
      <c r="D545" s="99"/>
      <c r="H545" s="99"/>
      <c r="X545" s="1" t="n">
        <f aca="false">'Portfolio Register'!A75</f>
        <v>0</v>
      </c>
      <c r="Y545" s="1" t="n">
        <f aca="false">'Portfolio Register'!B75</f>
        <v>0</v>
      </c>
      <c r="Z545" s="1" t="str">
        <f aca="false">"OC / Other Defects"</f>
        <v>OC / Other Defects</v>
      </c>
      <c r="AA545" s="99" t="str">
        <f aca="false">IF('Portfolio Register'!AB75="","",'Portfolio Register'!AB75)</f>
        <v/>
      </c>
      <c r="AB545" s="1" t="str">
        <f aca="false">IF('Portfolio Register'!AG75="","",'Portfolio Register'!AG75)</f>
        <v/>
      </c>
      <c r="AC545" s="1" t="str">
        <f aca="false">'Portfolio Register'!AH75</f>
        <v/>
      </c>
      <c r="AD545" s="1" t="str">
        <f aca="false">'Portfolio Register'!AD75</f>
        <v/>
      </c>
      <c r="AE545" s="99" t="str">
        <f aca="false">IF('Portfolio Register'!AE75="","",'Portfolio Register'!AE75)</f>
        <v/>
      </c>
      <c r="AF545" s="1" t="n">
        <f aca="false">'Portfolio Register'!AF75</f>
        <v>0</v>
      </c>
      <c r="AG545" s="1" t="str">
        <f aca="false">IF(OR(X545="",AC545="",AC545=0),"",IF(OR(AC545="EXPIRED",AC545="OVERDUE"),"1 - OVERDUE",IF(OR(AC545="MISSING DATE",AC545="CHECK INPUT"),"2 - MISSING / CHECK INPUT",IF(AB545&lt;=30,"3 - DUE ≤ 30 DAYS",IF(AB545&lt;=90,"4 - DUE ≤ 90 DAYS",IF(AB545&lt;=180,"5 - DUE ≤ 180 DAYS","6 - DUE ≤ 12 MONTHS"))))))</f>
        <v/>
      </c>
    </row>
    <row r="546" customFormat="false" ht="14.25" hidden="false" customHeight="false" outlineLevel="0" collapsed="false">
      <c r="D546" s="99"/>
      <c r="H546" s="99"/>
      <c r="X546" s="1" t="n">
        <f aca="false">'Portfolio Register'!A75</f>
        <v>0</v>
      </c>
      <c r="Y546" s="1" t="n">
        <f aca="false">'Portfolio Register'!B75</f>
        <v>0</v>
      </c>
      <c r="Z546" s="1" t="str">
        <f aca="false">"Major Defects"</f>
        <v>Major Defects</v>
      </c>
      <c r="AA546" s="99" t="str">
        <f aca="false">IF('Portfolio Register'!AC75="","",'Portfolio Register'!AC75)</f>
        <v/>
      </c>
      <c r="AB546" s="1" t="str">
        <f aca="false">IF('Portfolio Register'!AI75="","",'Portfolio Register'!AI75)</f>
        <v/>
      </c>
      <c r="AC546" s="1" t="str">
        <f aca="false">'Portfolio Register'!AJ75</f>
        <v/>
      </c>
      <c r="AD546" s="1" t="str">
        <f aca="false">'Portfolio Register'!AD75</f>
        <v/>
      </c>
      <c r="AE546" s="99" t="str">
        <f aca="false">IF('Portfolio Register'!AE75="","",'Portfolio Register'!AE75)</f>
        <v/>
      </c>
      <c r="AF546" s="1" t="n">
        <f aca="false">'Portfolio Register'!AF75</f>
        <v>0</v>
      </c>
      <c r="AG546" s="1" t="str">
        <f aca="false">IF(OR(X546="",AC546="",AC546=0),"",IF(OR(AC546="EXPIRED",AC546="OVERDUE"),"1 - OVERDUE",IF(OR(AC546="MISSING DATE",AC546="CHECK INPUT"),"2 - MISSING / CHECK INPUT",IF(AB546&lt;=30,"3 - DUE ≤ 30 DAYS",IF(AB546&lt;=90,"4 - DUE ≤ 90 DAYS",IF(AB546&lt;=180,"5 - DUE ≤ 180 DAYS","6 - DUE ≤ 12 MONTHS"))))))</f>
        <v/>
      </c>
    </row>
    <row r="547" customFormat="false" ht="14.25" hidden="false" customHeight="false" outlineLevel="0" collapsed="false">
      <c r="D547" s="99"/>
      <c r="H547" s="99"/>
      <c r="X547" s="1" t="n">
        <f aca="false">'Portfolio Register'!A76</f>
        <v>0</v>
      </c>
      <c r="Y547" s="1" t="n">
        <f aca="false">'Portfolio Register'!B76</f>
        <v>0</v>
      </c>
      <c r="Z547" s="1" t="str">
        <f aca="false">"OC / Other Defects"</f>
        <v>OC / Other Defects</v>
      </c>
      <c r="AA547" s="99" t="str">
        <f aca="false">IF('Portfolio Register'!AB76="","",'Portfolio Register'!AB76)</f>
        <v/>
      </c>
      <c r="AB547" s="1" t="str">
        <f aca="false">IF('Portfolio Register'!AG76="","",'Portfolio Register'!AG76)</f>
        <v/>
      </c>
      <c r="AC547" s="1" t="str">
        <f aca="false">'Portfolio Register'!AH76</f>
        <v/>
      </c>
      <c r="AD547" s="1" t="str">
        <f aca="false">'Portfolio Register'!AD76</f>
        <v/>
      </c>
      <c r="AE547" s="99" t="str">
        <f aca="false">IF('Portfolio Register'!AE76="","",'Portfolio Register'!AE76)</f>
        <v/>
      </c>
      <c r="AF547" s="1" t="n">
        <f aca="false">'Portfolio Register'!AF76</f>
        <v>0</v>
      </c>
      <c r="AG547" s="1" t="str">
        <f aca="false">IF(OR(X547="",AC547="",AC547=0),"",IF(OR(AC547="EXPIRED",AC547="OVERDUE"),"1 - OVERDUE",IF(OR(AC547="MISSING DATE",AC547="CHECK INPUT"),"2 - MISSING / CHECK INPUT",IF(AB547&lt;=30,"3 - DUE ≤ 30 DAYS",IF(AB547&lt;=90,"4 - DUE ≤ 90 DAYS",IF(AB547&lt;=180,"5 - DUE ≤ 180 DAYS","6 - DUE ≤ 12 MONTHS"))))))</f>
        <v/>
      </c>
    </row>
    <row r="548" customFormat="false" ht="14.25" hidden="false" customHeight="false" outlineLevel="0" collapsed="false">
      <c r="D548" s="99"/>
      <c r="H548" s="99"/>
      <c r="X548" s="1" t="n">
        <f aca="false">'Portfolio Register'!A76</f>
        <v>0</v>
      </c>
      <c r="Y548" s="1" t="n">
        <f aca="false">'Portfolio Register'!B76</f>
        <v>0</v>
      </c>
      <c r="Z548" s="1" t="str">
        <f aca="false">"Major Defects"</f>
        <v>Major Defects</v>
      </c>
      <c r="AA548" s="99" t="str">
        <f aca="false">IF('Portfolio Register'!AC76="","",'Portfolio Register'!AC76)</f>
        <v/>
      </c>
      <c r="AB548" s="1" t="str">
        <f aca="false">IF('Portfolio Register'!AI76="","",'Portfolio Register'!AI76)</f>
        <v/>
      </c>
      <c r="AC548" s="1" t="str">
        <f aca="false">'Portfolio Register'!AJ76</f>
        <v/>
      </c>
      <c r="AD548" s="1" t="str">
        <f aca="false">'Portfolio Register'!AD76</f>
        <v/>
      </c>
      <c r="AE548" s="99" t="str">
        <f aca="false">IF('Portfolio Register'!AE76="","",'Portfolio Register'!AE76)</f>
        <v/>
      </c>
      <c r="AF548" s="1" t="n">
        <f aca="false">'Portfolio Register'!AF76</f>
        <v>0</v>
      </c>
      <c r="AG548" s="1" t="str">
        <f aca="false">IF(OR(X548="",AC548="",AC548=0),"",IF(OR(AC548="EXPIRED",AC548="OVERDUE"),"1 - OVERDUE",IF(OR(AC548="MISSING DATE",AC548="CHECK INPUT"),"2 - MISSING / CHECK INPUT",IF(AB548&lt;=30,"3 - DUE ≤ 30 DAYS",IF(AB548&lt;=90,"4 - DUE ≤ 90 DAYS",IF(AB548&lt;=180,"5 - DUE ≤ 180 DAYS","6 - DUE ≤ 12 MONTHS"))))))</f>
        <v/>
      </c>
    </row>
    <row r="549" customFormat="false" ht="14.25" hidden="false" customHeight="false" outlineLevel="0" collapsed="false">
      <c r="D549" s="99"/>
      <c r="H549" s="99"/>
      <c r="X549" s="1" t="n">
        <f aca="false">'Portfolio Register'!A77</f>
        <v>0</v>
      </c>
      <c r="Y549" s="1" t="n">
        <f aca="false">'Portfolio Register'!B77</f>
        <v>0</v>
      </c>
      <c r="Z549" s="1" t="str">
        <f aca="false">"OC / Other Defects"</f>
        <v>OC / Other Defects</v>
      </c>
      <c r="AA549" s="99" t="str">
        <f aca="false">IF('Portfolio Register'!AB77="","",'Portfolio Register'!AB77)</f>
        <v/>
      </c>
      <c r="AB549" s="1" t="str">
        <f aca="false">IF('Portfolio Register'!AG77="","",'Portfolio Register'!AG77)</f>
        <v/>
      </c>
      <c r="AC549" s="1" t="str">
        <f aca="false">'Portfolio Register'!AH77</f>
        <v/>
      </c>
      <c r="AD549" s="1" t="str">
        <f aca="false">'Portfolio Register'!AD77</f>
        <v/>
      </c>
      <c r="AE549" s="99" t="str">
        <f aca="false">IF('Portfolio Register'!AE77="","",'Portfolio Register'!AE77)</f>
        <v/>
      </c>
      <c r="AF549" s="1" t="n">
        <f aca="false">'Portfolio Register'!AF77</f>
        <v>0</v>
      </c>
      <c r="AG549" s="1" t="str">
        <f aca="false">IF(OR(X549="",AC549="",AC549=0),"",IF(OR(AC549="EXPIRED",AC549="OVERDUE"),"1 - OVERDUE",IF(OR(AC549="MISSING DATE",AC549="CHECK INPUT"),"2 - MISSING / CHECK INPUT",IF(AB549&lt;=30,"3 - DUE ≤ 30 DAYS",IF(AB549&lt;=90,"4 - DUE ≤ 90 DAYS",IF(AB549&lt;=180,"5 - DUE ≤ 180 DAYS","6 - DUE ≤ 12 MONTHS"))))))</f>
        <v/>
      </c>
    </row>
    <row r="550" customFormat="false" ht="14.25" hidden="false" customHeight="false" outlineLevel="0" collapsed="false">
      <c r="D550" s="99"/>
      <c r="H550" s="99"/>
      <c r="X550" s="1" t="n">
        <f aca="false">'Portfolio Register'!A77</f>
        <v>0</v>
      </c>
      <c r="Y550" s="1" t="n">
        <f aca="false">'Portfolio Register'!B77</f>
        <v>0</v>
      </c>
      <c r="Z550" s="1" t="str">
        <f aca="false">"Major Defects"</f>
        <v>Major Defects</v>
      </c>
      <c r="AA550" s="99" t="str">
        <f aca="false">IF('Portfolio Register'!AC77="","",'Portfolio Register'!AC77)</f>
        <v/>
      </c>
      <c r="AB550" s="1" t="str">
        <f aca="false">IF('Portfolio Register'!AI77="","",'Portfolio Register'!AI77)</f>
        <v/>
      </c>
      <c r="AC550" s="1" t="str">
        <f aca="false">'Portfolio Register'!AJ77</f>
        <v/>
      </c>
      <c r="AD550" s="1" t="str">
        <f aca="false">'Portfolio Register'!AD77</f>
        <v/>
      </c>
      <c r="AE550" s="99" t="str">
        <f aca="false">IF('Portfolio Register'!AE77="","",'Portfolio Register'!AE77)</f>
        <v/>
      </c>
      <c r="AF550" s="1" t="n">
        <f aca="false">'Portfolio Register'!AF77</f>
        <v>0</v>
      </c>
      <c r="AG550" s="1" t="str">
        <f aca="false">IF(OR(X550="",AC550="",AC550=0),"",IF(OR(AC550="EXPIRED",AC550="OVERDUE"),"1 - OVERDUE",IF(OR(AC550="MISSING DATE",AC550="CHECK INPUT"),"2 - MISSING / CHECK INPUT",IF(AB550&lt;=30,"3 - DUE ≤ 30 DAYS",IF(AB550&lt;=90,"4 - DUE ≤ 90 DAYS",IF(AB550&lt;=180,"5 - DUE ≤ 180 DAYS","6 - DUE ≤ 12 MONTHS"))))))</f>
        <v/>
      </c>
    </row>
    <row r="551" customFormat="false" ht="14.25" hidden="false" customHeight="false" outlineLevel="0" collapsed="false">
      <c r="D551" s="99"/>
      <c r="H551" s="99"/>
      <c r="X551" s="1" t="n">
        <f aca="false">'Portfolio Register'!A78</f>
        <v>0</v>
      </c>
      <c r="Y551" s="1" t="n">
        <f aca="false">'Portfolio Register'!B78</f>
        <v>0</v>
      </c>
      <c r="Z551" s="1" t="str">
        <f aca="false">"OC / Other Defects"</f>
        <v>OC / Other Defects</v>
      </c>
      <c r="AA551" s="99" t="str">
        <f aca="false">IF('Portfolio Register'!AB78="","",'Portfolio Register'!AB78)</f>
        <v/>
      </c>
      <c r="AB551" s="1" t="str">
        <f aca="false">IF('Portfolio Register'!AG78="","",'Portfolio Register'!AG78)</f>
        <v/>
      </c>
      <c r="AC551" s="1" t="str">
        <f aca="false">'Portfolio Register'!AH78</f>
        <v/>
      </c>
      <c r="AD551" s="1" t="str">
        <f aca="false">'Portfolio Register'!AD78</f>
        <v/>
      </c>
      <c r="AE551" s="99" t="str">
        <f aca="false">IF('Portfolio Register'!AE78="","",'Portfolio Register'!AE78)</f>
        <v/>
      </c>
      <c r="AF551" s="1" t="n">
        <f aca="false">'Portfolio Register'!AF78</f>
        <v>0</v>
      </c>
      <c r="AG551" s="1" t="str">
        <f aca="false">IF(OR(X551="",AC551="",AC551=0),"",IF(OR(AC551="EXPIRED",AC551="OVERDUE"),"1 - OVERDUE",IF(OR(AC551="MISSING DATE",AC551="CHECK INPUT"),"2 - MISSING / CHECK INPUT",IF(AB551&lt;=30,"3 - DUE ≤ 30 DAYS",IF(AB551&lt;=90,"4 - DUE ≤ 90 DAYS",IF(AB551&lt;=180,"5 - DUE ≤ 180 DAYS","6 - DUE ≤ 12 MONTHS"))))))</f>
        <v/>
      </c>
    </row>
    <row r="552" customFormat="false" ht="14.25" hidden="false" customHeight="false" outlineLevel="0" collapsed="false">
      <c r="D552" s="99"/>
      <c r="H552" s="99"/>
      <c r="X552" s="1" t="n">
        <f aca="false">'Portfolio Register'!A78</f>
        <v>0</v>
      </c>
      <c r="Y552" s="1" t="n">
        <f aca="false">'Portfolio Register'!B78</f>
        <v>0</v>
      </c>
      <c r="Z552" s="1" t="str">
        <f aca="false">"Major Defects"</f>
        <v>Major Defects</v>
      </c>
      <c r="AA552" s="99" t="str">
        <f aca="false">IF('Portfolio Register'!AC78="","",'Portfolio Register'!AC78)</f>
        <v/>
      </c>
      <c r="AB552" s="1" t="str">
        <f aca="false">IF('Portfolio Register'!AI78="","",'Portfolio Register'!AI78)</f>
        <v/>
      </c>
      <c r="AC552" s="1" t="str">
        <f aca="false">'Portfolio Register'!AJ78</f>
        <v/>
      </c>
      <c r="AD552" s="1" t="str">
        <f aca="false">'Portfolio Register'!AD78</f>
        <v/>
      </c>
      <c r="AE552" s="99" t="str">
        <f aca="false">IF('Portfolio Register'!AE78="","",'Portfolio Register'!AE78)</f>
        <v/>
      </c>
      <c r="AF552" s="1" t="n">
        <f aca="false">'Portfolio Register'!AF78</f>
        <v>0</v>
      </c>
      <c r="AG552" s="1" t="str">
        <f aca="false">IF(OR(X552="",AC552="",AC552=0),"",IF(OR(AC552="EXPIRED",AC552="OVERDUE"),"1 - OVERDUE",IF(OR(AC552="MISSING DATE",AC552="CHECK INPUT"),"2 - MISSING / CHECK INPUT",IF(AB552&lt;=30,"3 - DUE ≤ 30 DAYS",IF(AB552&lt;=90,"4 - DUE ≤ 90 DAYS",IF(AB552&lt;=180,"5 - DUE ≤ 180 DAYS","6 - DUE ≤ 12 MONTHS"))))))</f>
        <v/>
      </c>
    </row>
    <row r="553" customFormat="false" ht="14.25" hidden="false" customHeight="false" outlineLevel="0" collapsed="false">
      <c r="D553" s="99"/>
      <c r="H553" s="99"/>
      <c r="X553" s="1" t="n">
        <f aca="false">'Portfolio Register'!A79</f>
        <v>0</v>
      </c>
      <c r="Y553" s="1" t="n">
        <f aca="false">'Portfolio Register'!B79</f>
        <v>0</v>
      </c>
      <c r="Z553" s="1" t="str">
        <f aca="false">"OC / Other Defects"</f>
        <v>OC / Other Defects</v>
      </c>
      <c r="AA553" s="99" t="str">
        <f aca="false">IF('Portfolio Register'!AB79="","",'Portfolio Register'!AB79)</f>
        <v/>
      </c>
      <c r="AB553" s="1" t="str">
        <f aca="false">IF('Portfolio Register'!AG79="","",'Portfolio Register'!AG79)</f>
        <v/>
      </c>
      <c r="AC553" s="1" t="str">
        <f aca="false">'Portfolio Register'!AH79</f>
        <v/>
      </c>
      <c r="AD553" s="1" t="str">
        <f aca="false">'Portfolio Register'!AD79</f>
        <v/>
      </c>
      <c r="AE553" s="99" t="str">
        <f aca="false">IF('Portfolio Register'!AE79="","",'Portfolio Register'!AE79)</f>
        <v/>
      </c>
      <c r="AF553" s="1" t="n">
        <f aca="false">'Portfolio Register'!AF79</f>
        <v>0</v>
      </c>
      <c r="AG553" s="1" t="str">
        <f aca="false">IF(OR(X553="",AC553="",AC553=0),"",IF(OR(AC553="EXPIRED",AC553="OVERDUE"),"1 - OVERDUE",IF(OR(AC553="MISSING DATE",AC553="CHECK INPUT"),"2 - MISSING / CHECK INPUT",IF(AB553&lt;=30,"3 - DUE ≤ 30 DAYS",IF(AB553&lt;=90,"4 - DUE ≤ 90 DAYS",IF(AB553&lt;=180,"5 - DUE ≤ 180 DAYS","6 - DUE ≤ 12 MONTHS"))))))</f>
        <v/>
      </c>
    </row>
    <row r="554" customFormat="false" ht="14.25" hidden="false" customHeight="false" outlineLevel="0" collapsed="false">
      <c r="D554" s="99"/>
      <c r="H554" s="99"/>
      <c r="X554" s="1" t="n">
        <f aca="false">'Portfolio Register'!A79</f>
        <v>0</v>
      </c>
      <c r="Y554" s="1" t="n">
        <f aca="false">'Portfolio Register'!B79</f>
        <v>0</v>
      </c>
      <c r="Z554" s="1" t="str">
        <f aca="false">"Major Defects"</f>
        <v>Major Defects</v>
      </c>
      <c r="AA554" s="99" t="str">
        <f aca="false">IF('Portfolio Register'!AC79="","",'Portfolio Register'!AC79)</f>
        <v/>
      </c>
      <c r="AB554" s="1" t="str">
        <f aca="false">IF('Portfolio Register'!AI79="","",'Portfolio Register'!AI79)</f>
        <v/>
      </c>
      <c r="AC554" s="1" t="str">
        <f aca="false">'Portfolio Register'!AJ79</f>
        <v/>
      </c>
      <c r="AD554" s="1" t="str">
        <f aca="false">'Portfolio Register'!AD79</f>
        <v/>
      </c>
      <c r="AE554" s="99" t="str">
        <f aca="false">IF('Portfolio Register'!AE79="","",'Portfolio Register'!AE79)</f>
        <v/>
      </c>
      <c r="AF554" s="1" t="n">
        <f aca="false">'Portfolio Register'!AF79</f>
        <v>0</v>
      </c>
      <c r="AG554" s="1" t="str">
        <f aca="false">IF(OR(X554="",AC554="",AC554=0),"",IF(OR(AC554="EXPIRED",AC554="OVERDUE"),"1 - OVERDUE",IF(OR(AC554="MISSING DATE",AC554="CHECK INPUT"),"2 - MISSING / CHECK INPUT",IF(AB554&lt;=30,"3 - DUE ≤ 30 DAYS",IF(AB554&lt;=90,"4 - DUE ≤ 90 DAYS",IF(AB554&lt;=180,"5 - DUE ≤ 180 DAYS","6 - DUE ≤ 12 MONTHS"))))))</f>
        <v/>
      </c>
    </row>
    <row r="555" customFormat="false" ht="14.25" hidden="false" customHeight="false" outlineLevel="0" collapsed="false">
      <c r="D555" s="99"/>
      <c r="H555" s="99"/>
      <c r="X555" s="1" t="n">
        <f aca="false">'Portfolio Register'!A80</f>
        <v>0</v>
      </c>
      <c r="Y555" s="1" t="n">
        <f aca="false">'Portfolio Register'!B80</f>
        <v>0</v>
      </c>
      <c r="Z555" s="1" t="str">
        <f aca="false">"OC / Other Defects"</f>
        <v>OC / Other Defects</v>
      </c>
      <c r="AA555" s="99" t="str">
        <f aca="false">IF('Portfolio Register'!AB80="","",'Portfolio Register'!AB80)</f>
        <v/>
      </c>
      <c r="AB555" s="1" t="str">
        <f aca="false">IF('Portfolio Register'!AG80="","",'Portfolio Register'!AG80)</f>
        <v/>
      </c>
      <c r="AC555" s="1" t="str">
        <f aca="false">'Portfolio Register'!AH80</f>
        <v/>
      </c>
      <c r="AD555" s="1" t="str">
        <f aca="false">'Portfolio Register'!AD80</f>
        <v/>
      </c>
      <c r="AE555" s="99" t="str">
        <f aca="false">IF('Portfolio Register'!AE80="","",'Portfolio Register'!AE80)</f>
        <v/>
      </c>
      <c r="AF555" s="1" t="n">
        <f aca="false">'Portfolio Register'!AF80</f>
        <v>0</v>
      </c>
      <c r="AG555" s="1" t="str">
        <f aca="false">IF(OR(X555="",AC555="",AC555=0),"",IF(OR(AC555="EXPIRED",AC555="OVERDUE"),"1 - OVERDUE",IF(OR(AC555="MISSING DATE",AC555="CHECK INPUT"),"2 - MISSING / CHECK INPUT",IF(AB555&lt;=30,"3 - DUE ≤ 30 DAYS",IF(AB555&lt;=90,"4 - DUE ≤ 90 DAYS",IF(AB555&lt;=180,"5 - DUE ≤ 180 DAYS","6 - DUE ≤ 12 MONTHS"))))))</f>
        <v/>
      </c>
    </row>
    <row r="556" customFormat="false" ht="14.25" hidden="false" customHeight="false" outlineLevel="0" collapsed="false">
      <c r="D556" s="99"/>
      <c r="H556" s="99"/>
      <c r="X556" s="1" t="n">
        <f aca="false">'Portfolio Register'!A80</f>
        <v>0</v>
      </c>
      <c r="Y556" s="1" t="n">
        <f aca="false">'Portfolio Register'!B80</f>
        <v>0</v>
      </c>
      <c r="Z556" s="1" t="str">
        <f aca="false">"Major Defects"</f>
        <v>Major Defects</v>
      </c>
      <c r="AA556" s="99" t="str">
        <f aca="false">IF('Portfolio Register'!AC80="","",'Portfolio Register'!AC80)</f>
        <v/>
      </c>
      <c r="AB556" s="1" t="str">
        <f aca="false">IF('Portfolio Register'!AI80="","",'Portfolio Register'!AI80)</f>
        <v/>
      </c>
      <c r="AC556" s="1" t="str">
        <f aca="false">'Portfolio Register'!AJ80</f>
        <v/>
      </c>
      <c r="AD556" s="1" t="str">
        <f aca="false">'Portfolio Register'!AD80</f>
        <v/>
      </c>
      <c r="AE556" s="99" t="str">
        <f aca="false">IF('Portfolio Register'!AE80="","",'Portfolio Register'!AE80)</f>
        <v/>
      </c>
      <c r="AF556" s="1" t="n">
        <f aca="false">'Portfolio Register'!AF80</f>
        <v>0</v>
      </c>
      <c r="AG556" s="1" t="str">
        <f aca="false">IF(OR(X556="",AC556="",AC556=0),"",IF(OR(AC556="EXPIRED",AC556="OVERDUE"),"1 - OVERDUE",IF(OR(AC556="MISSING DATE",AC556="CHECK INPUT"),"2 - MISSING / CHECK INPUT",IF(AB556&lt;=30,"3 - DUE ≤ 30 DAYS",IF(AB556&lt;=90,"4 - DUE ≤ 90 DAYS",IF(AB556&lt;=180,"5 - DUE ≤ 180 DAYS","6 - DUE ≤ 12 MONTHS"))))))</f>
        <v/>
      </c>
    </row>
    <row r="557" customFormat="false" ht="14.25" hidden="false" customHeight="false" outlineLevel="0" collapsed="false">
      <c r="D557" s="99"/>
      <c r="H557" s="99"/>
      <c r="X557" s="1" t="n">
        <f aca="false">'Portfolio Register'!A81</f>
        <v>0</v>
      </c>
      <c r="Y557" s="1" t="n">
        <f aca="false">'Portfolio Register'!B81</f>
        <v>0</v>
      </c>
      <c r="Z557" s="1" t="str">
        <f aca="false">"OC / Other Defects"</f>
        <v>OC / Other Defects</v>
      </c>
      <c r="AA557" s="99" t="str">
        <f aca="false">IF('Portfolio Register'!AB81="","",'Portfolio Register'!AB81)</f>
        <v/>
      </c>
      <c r="AB557" s="1" t="str">
        <f aca="false">IF('Portfolio Register'!AG81="","",'Portfolio Register'!AG81)</f>
        <v/>
      </c>
      <c r="AC557" s="1" t="str">
        <f aca="false">'Portfolio Register'!AH81</f>
        <v/>
      </c>
      <c r="AD557" s="1" t="str">
        <f aca="false">'Portfolio Register'!AD81</f>
        <v/>
      </c>
      <c r="AE557" s="99" t="str">
        <f aca="false">IF('Portfolio Register'!AE81="","",'Portfolio Register'!AE81)</f>
        <v/>
      </c>
      <c r="AF557" s="1" t="n">
        <f aca="false">'Portfolio Register'!AF81</f>
        <v>0</v>
      </c>
      <c r="AG557" s="1" t="str">
        <f aca="false">IF(OR(X557="",AC557="",AC557=0),"",IF(OR(AC557="EXPIRED",AC557="OVERDUE"),"1 - OVERDUE",IF(OR(AC557="MISSING DATE",AC557="CHECK INPUT"),"2 - MISSING / CHECK INPUT",IF(AB557&lt;=30,"3 - DUE ≤ 30 DAYS",IF(AB557&lt;=90,"4 - DUE ≤ 90 DAYS",IF(AB557&lt;=180,"5 - DUE ≤ 180 DAYS","6 - DUE ≤ 12 MONTHS"))))))</f>
        <v/>
      </c>
    </row>
    <row r="558" customFormat="false" ht="14.25" hidden="false" customHeight="false" outlineLevel="0" collapsed="false">
      <c r="D558" s="99"/>
      <c r="H558" s="99"/>
      <c r="X558" s="1" t="n">
        <f aca="false">'Portfolio Register'!A81</f>
        <v>0</v>
      </c>
      <c r="Y558" s="1" t="n">
        <f aca="false">'Portfolio Register'!B81</f>
        <v>0</v>
      </c>
      <c r="Z558" s="1" t="str">
        <f aca="false">"Major Defects"</f>
        <v>Major Defects</v>
      </c>
      <c r="AA558" s="99" t="str">
        <f aca="false">IF('Portfolio Register'!AC81="","",'Portfolio Register'!AC81)</f>
        <v/>
      </c>
      <c r="AB558" s="1" t="str">
        <f aca="false">IF('Portfolio Register'!AI81="","",'Portfolio Register'!AI81)</f>
        <v/>
      </c>
      <c r="AC558" s="1" t="str">
        <f aca="false">'Portfolio Register'!AJ81</f>
        <v/>
      </c>
      <c r="AD558" s="1" t="str">
        <f aca="false">'Portfolio Register'!AD81</f>
        <v/>
      </c>
      <c r="AE558" s="99" t="str">
        <f aca="false">IF('Portfolio Register'!AE81="","",'Portfolio Register'!AE81)</f>
        <v/>
      </c>
      <c r="AF558" s="1" t="n">
        <f aca="false">'Portfolio Register'!AF81</f>
        <v>0</v>
      </c>
      <c r="AG558" s="1" t="str">
        <f aca="false">IF(OR(X558="",AC558="",AC558=0),"",IF(OR(AC558="EXPIRED",AC558="OVERDUE"),"1 - OVERDUE",IF(OR(AC558="MISSING DATE",AC558="CHECK INPUT"),"2 - MISSING / CHECK INPUT",IF(AB558&lt;=30,"3 - DUE ≤ 30 DAYS",IF(AB558&lt;=90,"4 - DUE ≤ 90 DAYS",IF(AB558&lt;=180,"5 - DUE ≤ 180 DAYS","6 - DUE ≤ 12 MONTHS"))))))</f>
        <v/>
      </c>
    </row>
    <row r="559" customFormat="false" ht="14.25" hidden="false" customHeight="false" outlineLevel="0" collapsed="false">
      <c r="D559" s="99"/>
      <c r="H559" s="99"/>
      <c r="X559" s="1" t="n">
        <f aca="false">'Portfolio Register'!A82</f>
        <v>0</v>
      </c>
      <c r="Y559" s="1" t="n">
        <f aca="false">'Portfolio Register'!B82</f>
        <v>0</v>
      </c>
      <c r="Z559" s="1" t="str">
        <f aca="false">"OC / Other Defects"</f>
        <v>OC / Other Defects</v>
      </c>
      <c r="AA559" s="99" t="str">
        <f aca="false">IF('Portfolio Register'!AB82="","",'Portfolio Register'!AB82)</f>
        <v/>
      </c>
      <c r="AB559" s="1" t="str">
        <f aca="false">IF('Portfolio Register'!AG82="","",'Portfolio Register'!AG82)</f>
        <v/>
      </c>
      <c r="AC559" s="1" t="str">
        <f aca="false">'Portfolio Register'!AH82</f>
        <v/>
      </c>
      <c r="AD559" s="1" t="str">
        <f aca="false">'Portfolio Register'!AD82</f>
        <v/>
      </c>
      <c r="AE559" s="99" t="str">
        <f aca="false">IF('Portfolio Register'!AE82="","",'Portfolio Register'!AE82)</f>
        <v/>
      </c>
      <c r="AF559" s="1" t="n">
        <f aca="false">'Portfolio Register'!AF82</f>
        <v>0</v>
      </c>
      <c r="AG559" s="1" t="str">
        <f aca="false">IF(OR(X559="",AC559="",AC559=0),"",IF(OR(AC559="EXPIRED",AC559="OVERDUE"),"1 - OVERDUE",IF(OR(AC559="MISSING DATE",AC559="CHECK INPUT"),"2 - MISSING / CHECK INPUT",IF(AB559&lt;=30,"3 - DUE ≤ 30 DAYS",IF(AB559&lt;=90,"4 - DUE ≤ 90 DAYS",IF(AB559&lt;=180,"5 - DUE ≤ 180 DAYS","6 - DUE ≤ 12 MONTHS"))))))</f>
        <v/>
      </c>
    </row>
    <row r="560" customFormat="false" ht="14.25" hidden="false" customHeight="false" outlineLevel="0" collapsed="false">
      <c r="D560" s="99"/>
      <c r="H560" s="99"/>
      <c r="X560" s="1" t="n">
        <f aca="false">'Portfolio Register'!A82</f>
        <v>0</v>
      </c>
      <c r="Y560" s="1" t="n">
        <f aca="false">'Portfolio Register'!B82</f>
        <v>0</v>
      </c>
      <c r="Z560" s="1" t="str">
        <f aca="false">"Major Defects"</f>
        <v>Major Defects</v>
      </c>
      <c r="AA560" s="99" t="str">
        <f aca="false">IF('Portfolio Register'!AC82="","",'Portfolio Register'!AC82)</f>
        <v/>
      </c>
      <c r="AB560" s="1" t="str">
        <f aca="false">IF('Portfolio Register'!AI82="","",'Portfolio Register'!AI82)</f>
        <v/>
      </c>
      <c r="AC560" s="1" t="str">
        <f aca="false">'Portfolio Register'!AJ82</f>
        <v/>
      </c>
      <c r="AD560" s="1" t="str">
        <f aca="false">'Portfolio Register'!AD82</f>
        <v/>
      </c>
      <c r="AE560" s="99" t="str">
        <f aca="false">IF('Portfolio Register'!AE82="","",'Portfolio Register'!AE82)</f>
        <v/>
      </c>
      <c r="AF560" s="1" t="n">
        <f aca="false">'Portfolio Register'!AF82</f>
        <v>0</v>
      </c>
      <c r="AG560" s="1" t="str">
        <f aca="false">IF(OR(X560="",AC560="",AC560=0),"",IF(OR(AC560="EXPIRED",AC560="OVERDUE"),"1 - OVERDUE",IF(OR(AC560="MISSING DATE",AC560="CHECK INPUT"),"2 - MISSING / CHECK INPUT",IF(AB560&lt;=30,"3 - DUE ≤ 30 DAYS",IF(AB560&lt;=90,"4 - DUE ≤ 90 DAYS",IF(AB560&lt;=180,"5 - DUE ≤ 180 DAYS","6 - DUE ≤ 12 MONTHS"))))))</f>
        <v/>
      </c>
    </row>
    <row r="561" customFormat="false" ht="14.25" hidden="false" customHeight="false" outlineLevel="0" collapsed="false">
      <c r="D561" s="99"/>
      <c r="H561" s="99"/>
      <c r="X561" s="1" t="n">
        <f aca="false">'Portfolio Register'!A83</f>
        <v>0</v>
      </c>
      <c r="Y561" s="1" t="n">
        <f aca="false">'Portfolio Register'!B83</f>
        <v>0</v>
      </c>
      <c r="Z561" s="1" t="str">
        <f aca="false">"OC / Other Defects"</f>
        <v>OC / Other Defects</v>
      </c>
      <c r="AA561" s="99" t="str">
        <f aca="false">IF('Portfolio Register'!AB83="","",'Portfolio Register'!AB83)</f>
        <v/>
      </c>
      <c r="AB561" s="1" t="str">
        <f aca="false">IF('Portfolio Register'!AG83="","",'Portfolio Register'!AG83)</f>
        <v/>
      </c>
      <c r="AC561" s="1" t="str">
        <f aca="false">'Portfolio Register'!AH83</f>
        <v/>
      </c>
      <c r="AD561" s="1" t="str">
        <f aca="false">'Portfolio Register'!AD83</f>
        <v/>
      </c>
      <c r="AE561" s="99" t="str">
        <f aca="false">IF('Portfolio Register'!AE83="","",'Portfolio Register'!AE83)</f>
        <v/>
      </c>
      <c r="AF561" s="1" t="n">
        <f aca="false">'Portfolio Register'!AF83</f>
        <v>0</v>
      </c>
      <c r="AG561" s="1" t="str">
        <f aca="false">IF(OR(X561="",AC561="",AC561=0),"",IF(OR(AC561="EXPIRED",AC561="OVERDUE"),"1 - OVERDUE",IF(OR(AC561="MISSING DATE",AC561="CHECK INPUT"),"2 - MISSING / CHECK INPUT",IF(AB561&lt;=30,"3 - DUE ≤ 30 DAYS",IF(AB561&lt;=90,"4 - DUE ≤ 90 DAYS",IF(AB561&lt;=180,"5 - DUE ≤ 180 DAYS","6 - DUE ≤ 12 MONTHS"))))))</f>
        <v/>
      </c>
    </row>
    <row r="562" customFormat="false" ht="14.25" hidden="false" customHeight="false" outlineLevel="0" collapsed="false">
      <c r="D562" s="99"/>
      <c r="H562" s="99"/>
      <c r="X562" s="1" t="n">
        <f aca="false">'Portfolio Register'!A83</f>
        <v>0</v>
      </c>
      <c r="Y562" s="1" t="n">
        <f aca="false">'Portfolio Register'!B83</f>
        <v>0</v>
      </c>
      <c r="Z562" s="1" t="str">
        <f aca="false">"Major Defects"</f>
        <v>Major Defects</v>
      </c>
      <c r="AA562" s="99" t="str">
        <f aca="false">IF('Portfolio Register'!AC83="","",'Portfolio Register'!AC83)</f>
        <v/>
      </c>
      <c r="AB562" s="1" t="str">
        <f aca="false">IF('Portfolio Register'!AI83="","",'Portfolio Register'!AI83)</f>
        <v/>
      </c>
      <c r="AC562" s="1" t="str">
        <f aca="false">'Portfolio Register'!AJ83</f>
        <v/>
      </c>
      <c r="AD562" s="1" t="str">
        <f aca="false">'Portfolio Register'!AD83</f>
        <v/>
      </c>
      <c r="AE562" s="99" t="str">
        <f aca="false">IF('Portfolio Register'!AE83="","",'Portfolio Register'!AE83)</f>
        <v/>
      </c>
      <c r="AF562" s="1" t="n">
        <f aca="false">'Portfolio Register'!AF83</f>
        <v>0</v>
      </c>
      <c r="AG562" s="1" t="str">
        <f aca="false">IF(OR(X562="",AC562="",AC562=0),"",IF(OR(AC562="EXPIRED",AC562="OVERDUE"),"1 - OVERDUE",IF(OR(AC562="MISSING DATE",AC562="CHECK INPUT"),"2 - MISSING / CHECK INPUT",IF(AB562&lt;=30,"3 - DUE ≤ 30 DAYS",IF(AB562&lt;=90,"4 - DUE ≤ 90 DAYS",IF(AB562&lt;=180,"5 - DUE ≤ 180 DAYS","6 - DUE ≤ 12 MONTHS"))))))</f>
        <v/>
      </c>
    </row>
    <row r="563" customFormat="false" ht="14.25" hidden="false" customHeight="false" outlineLevel="0" collapsed="false">
      <c r="D563" s="99"/>
      <c r="H563" s="99"/>
      <c r="X563" s="1" t="n">
        <f aca="false">'Portfolio Register'!A84</f>
        <v>0</v>
      </c>
      <c r="Y563" s="1" t="n">
        <f aca="false">'Portfolio Register'!B84</f>
        <v>0</v>
      </c>
      <c r="Z563" s="1" t="str">
        <f aca="false">"OC / Other Defects"</f>
        <v>OC / Other Defects</v>
      </c>
      <c r="AA563" s="99" t="str">
        <f aca="false">IF('Portfolio Register'!AB84="","",'Portfolio Register'!AB84)</f>
        <v/>
      </c>
      <c r="AB563" s="1" t="str">
        <f aca="false">IF('Portfolio Register'!AG84="","",'Portfolio Register'!AG84)</f>
        <v/>
      </c>
      <c r="AC563" s="1" t="str">
        <f aca="false">'Portfolio Register'!AH84</f>
        <v/>
      </c>
      <c r="AD563" s="1" t="str">
        <f aca="false">'Portfolio Register'!AD84</f>
        <v/>
      </c>
      <c r="AE563" s="99" t="str">
        <f aca="false">IF('Portfolio Register'!AE84="","",'Portfolio Register'!AE84)</f>
        <v/>
      </c>
      <c r="AF563" s="1" t="n">
        <f aca="false">'Portfolio Register'!AF84</f>
        <v>0</v>
      </c>
      <c r="AG563" s="1" t="str">
        <f aca="false">IF(OR(X563="",AC563="",AC563=0),"",IF(OR(AC563="EXPIRED",AC563="OVERDUE"),"1 - OVERDUE",IF(OR(AC563="MISSING DATE",AC563="CHECK INPUT"),"2 - MISSING / CHECK INPUT",IF(AB563&lt;=30,"3 - DUE ≤ 30 DAYS",IF(AB563&lt;=90,"4 - DUE ≤ 90 DAYS",IF(AB563&lt;=180,"5 - DUE ≤ 180 DAYS","6 - DUE ≤ 12 MONTHS"))))))</f>
        <v/>
      </c>
    </row>
    <row r="564" customFormat="false" ht="14.25" hidden="false" customHeight="false" outlineLevel="0" collapsed="false">
      <c r="D564" s="99"/>
      <c r="H564" s="99"/>
      <c r="X564" s="1" t="n">
        <f aca="false">'Portfolio Register'!A84</f>
        <v>0</v>
      </c>
      <c r="Y564" s="1" t="n">
        <f aca="false">'Portfolio Register'!B84</f>
        <v>0</v>
      </c>
      <c r="Z564" s="1" t="str">
        <f aca="false">"Major Defects"</f>
        <v>Major Defects</v>
      </c>
      <c r="AA564" s="99" t="str">
        <f aca="false">IF('Portfolio Register'!AC84="","",'Portfolio Register'!AC84)</f>
        <v/>
      </c>
      <c r="AB564" s="1" t="str">
        <f aca="false">IF('Portfolio Register'!AI84="","",'Portfolio Register'!AI84)</f>
        <v/>
      </c>
      <c r="AC564" s="1" t="str">
        <f aca="false">'Portfolio Register'!AJ84</f>
        <v/>
      </c>
      <c r="AD564" s="1" t="str">
        <f aca="false">'Portfolio Register'!AD84</f>
        <v/>
      </c>
      <c r="AE564" s="99" t="str">
        <f aca="false">IF('Portfolio Register'!AE84="","",'Portfolio Register'!AE84)</f>
        <v/>
      </c>
      <c r="AF564" s="1" t="n">
        <f aca="false">'Portfolio Register'!AF84</f>
        <v>0</v>
      </c>
      <c r="AG564" s="1" t="str">
        <f aca="false">IF(OR(X564="",AC564="",AC564=0),"",IF(OR(AC564="EXPIRED",AC564="OVERDUE"),"1 - OVERDUE",IF(OR(AC564="MISSING DATE",AC564="CHECK INPUT"),"2 - MISSING / CHECK INPUT",IF(AB564&lt;=30,"3 - DUE ≤ 30 DAYS",IF(AB564&lt;=90,"4 - DUE ≤ 90 DAYS",IF(AB564&lt;=180,"5 - DUE ≤ 180 DAYS","6 - DUE ≤ 12 MONTHS"))))))</f>
        <v/>
      </c>
    </row>
    <row r="565" customFormat="false" ht="14.25" hidden="false" customHeight="false" outlineLevel="0" collapsed="false">
      <c r="D565" s="99"/>
      <c r="H565" s="99"/>
      <c r="X565" s="1" t="n">
        <f aca="false">'Portfolio Register'!A85</f>
        <v>0</v>
      </c>
      <c r="Y565" s="1" t="n">
        <f aca="false">'Portfolio Register'!B85</f>
        <v>0</v>
      </c>
      <c r="Z565" s="1" t="str">
        <f aca="false">"OC / Other Defects"</f>
        <v>OC / Other Defects</v>
      </c>
      <c r="AA565" s="99" t="str">
        <f aca="false">IF('Portfolio Register'!AB85="","",'Portfolio Register'!AB85)</f>
        <v/>
      </c>
      <c r="AB565" s="1" t="str">
        <f aca="false">IF('Portfolio Register'!AG85="","",'Portfolio Register'!AG85)</f>
        <v/>
      </c>
      <c r="AC565" s="1" t="str">
        <f aca="false">'Portfolio Register'!AH85</f>
        <v/>
      </c>
      <c r="AD565" s="1" t="str">
        <f aca="false">'Portfolio Register'!AD85</f>
        <v/>
      </c>
      <c r="AE565" s="99" t="str">
        <f aca="false">IF('Portfolio Register'!AE85="","",'Portfolio Register'!AE85)</f>
        <v/>
      </c>
      <c r="AF565" s="1" t="n">
        <f aca="false">'Portfolio Register'!AF85</f>
        <v>0</v>
      </c>
      <c r="AG565" s="1" t="str">
        <f aca="false">IF(OR(X565="",AC565="",AC565=0),"",IF(OR(AC565="EXPIRED",AC565="OVERDUE"),"1 - OVERDUE",IF(OR(AC565="MISSING DATE",AC565="CHECK INPUT"),"2 - MISSING / CHECK INPUT",IF(AB565&lt;=30,"3 - DUE ≤ 30 DAYS",IF(AB565&lt;=90,"4 - DUE ≤ 90 DAYS",IF(AB565&lt;=180,"5 - DUE ≤ 180 DAYS","6 - DUE ≤ 12 MONTHS"))))))</f>
        <v/>
      </c>
    </row>
    <row r="566" customFormat="false" ht="14.25" hidden="false" customHeight="false" outlineLevel="0" collapsed="false">
      <c r="D566" s="99"/>
      <c r="H566" s="99"/>
      <c r="X566" s="1" t="n">
        <f aca="false">'Portfolio Register'!A85</f>
        <v>0</v>
      </c>
      <c r="Y566" s="1" t="n">
        <f aca="false">'Portfolio Register'!B85</f>
        <v>0</v>
      </c>
      <c r="Z566" s="1" t="str">
        <f aca="false">"Major Defects"</f>
        <v>Major Defects</v>
      </c>
      <c r="AA566" s="99" t="str">
        <f aca="false">IF('Portfolio Register'!AC85="","",'Portfolio Register'!AC85)</f>
        <v/>
      </c>
      <c r="AB566" s="1" t="str">
        <f aca="false">IF('Portfolio Register'!AI85="","",'Portfolio Register'!AI85)</f>
        <v/>
      </c>
      <c r="AC566" s="1" t="str">
        <f aca="false">'Portfolio Register'!AJ85</f>
        <v/>
      </c>
      <c r="AD566" s="1" t="str">
        <f aca="false">'Portfolio Register'!AD85</f>
        <v/>
      </c>
      <c r="AE566" s="99" t="str">
        <f aca="false">IF('Portfolio Register'!AE85="","",'Portfolio Register'!AE85)</f>
        <v/>
      </c>
      <c r="AF566" s="1" t="n">
        <f aca="false">'Portfolio Register'!AF85</f>
        <v>0</v>
      </c>
      <c r="AG566" s="1" t="str">
        <f aca="false">IF(OR(X566="",AC566="",AC566=0),"",IF(OR(AC566="EXPIRED",AC566="OVERDUE"),"1 - OVERDUE",IF(OR(AC566="MISSING DATE",AC566="CHECK INPUT"),"2 - MISSING / CHECK INPUT",IF(AB566&lt;=30,"3 - DUE ≤ 30 DAYS",IF(AB566&lt;=90,"4 - DUE ≤ 90 DAYS",IF(AB566&lt;=180,"5 - DUE ≤ 180 DAYS","6 - DUE ≤ 12 MONTHS"))))))</f>
        <v/>
      </c>
    </row>
    <row r="567" customFormat="false" ht="14.25" hidden="false" customHeight="false" outlineLevel="0" collapsed="false">
      <c r="D567" s="99"/>
      <c r="H567" s="99"/>
      <c r="X567" s="1" t="n">
        <f aca="false">'Portfolio Register'!A86</f>
        <v>0</v>
      </c>
      <c r="Y567" s="1" t="n">
        <f aca="false">'Portfolio Register'!B86</f>
        <v>0</v>
      </c>
      <c r="Z567" s="1" t="str">
        <f aca="false">"OC / Other Defects"</f>
        <v>OC / Other Defects</v>
      </c>
      <c r="AA567" s="99" t="str">
        <f aca="false">IF('Portfolio Register'!AB86="","",'Portfolio Register'!AB86)</f>
        <v/>
      </c>
      <c r="AB567" s="1" t="str">
        <f aca="false">IF('Portfolio Register'!AG86="","",'Portfolio Register'!AG86)</f>
        <v/>
      </c>
      <c r="AC567" s="1" t="str">
        <f aca="false">'Portfolio Register'!AH86</f>
        <v/>
      </c>
      <c r="AD567" s="1" t="str">
        <f aca="false">'Portfolio Register'!AD86</f>
        <v/>
      </c>
      <c r="AE567" s="99" t="str">
        <f aca="false">IF('Portfolio Register'!AE86="","",'Portfolio Register'!AE86)</f>
        <v/>
      </c>
      <c r="AF567" s="1" t="n">
        <f aca="false">'Portfolio Register'!AF86</f>
        <v>0</v>
      </c>
      <c r="AG567" s="1" t="str">
        <f aca="false">IF(OR(X567="",AC567="",AC567=0),"",IF(OR(AC567="EXPIRED",AC567="OVERDUE"),"1 - OVERDUE",IF(OR(AC567="MISSING DATE",AC567="CHECK INPUT"),"2 - MISSING / CHECK INPUT",IF(AB567&lt;=30,"3 - DUE ≤ 30 DAYS",IF(AB567&lt;=90,"4 - DUE ≤ 90 DAYS",IF(AB567&lt;=180,"5 - DUE ≤ 180 DAYS","6 - DUE ≤ 12 MONTHS"))))))</f>
        <v/>
      </c>
    </row>
    <row r="568" customFormat="false" ht="14.25" hidden="false" customHeight="false" outlineLevel="0" collapsed="false">
      <c r="D568" s="99"/>
      <c r="H568" s="99"/>
      <c r="X568" s="1" t="n">
        <f aca="false">'Portfolio Register'!A86</f>
        <v>0</v>
      </c>
      <c r="Y568" s="1" t="n">
        <f aca="false">'Portfolio Register'!B86</f>
        <v>0</v>
      </c>
      <c r="Z568" s="1" t="str">
        <f aca="false">"Major Defects"</f>
        <v>Major Defects</v>
      </c>
      <c r="AA568" s="99" t="str">
        <f aca="false">IF('Portfolio Register'!AC86="","",'Portfolio Register'!AC86)</f>
        <v/>
      </c>
      <c r="AB568" s="1" t="str">
        <f aca="false">IF('Portfolio Register'!AI86="","",'Portfolio Register'!AI86)</f>
        <v/>
      </c>
      <c r="AC568" s="1" t="str">
        <f aca="false">'Portfolio Register'!AJ86</f>
        <v/>
      </c>
      <c r="AD568" s="1" t="str">
        <f aca="false">'Portfolio Register'!AD86</f>
        <v/>
      </c>
      <c r="AE568" s="99" t="str">
        <f aca="false">IF('Portfolio Register'!AE86="","",'Portfolio Register'!AE86)</f>
        <v/>
      </c>
      <c r="AF568" s="1" t="n">
        <f aca="false">'Portfolio Register'!AF86</f>
        <v>0</v>
      </c>
      <c r="AG568" s="1" t="str">
        <f aca="false">IF(OR(X568="",AC568="",AC568=0),"",IF(OR(AC568="EXPIRED",AC568="OVERDUE"),"1 - OVERDUE",IF(OR(AC568="MISSING DATE",AC568="CHECK INPUT"),"2 - MISSING / CHECK INPUT",IF(AB568&lt;=30,"3 - DUE ≤ 30 DAYS",IF(AB568&lt;=90,"4 - DUE ≤ 90 DAYS",IF(AB568&lt;=180,"5 - DUE ≤ 180 DAYS","6 - DUE ≤ 12 MONTHS"))))))</f>
        <v/>
      </c>
    </row>
    <row r="569" customFormat="false" ht="14.25" hidden="false" customHeight="false" outlineLevel="0" collapsed="false">
      <c r="D569" s="99"/>
      <c r="H569" s="99"/>
      <c r="X569" s="1" t="n">
        <f aca="false">'Portfolio Register'!A87</f>
        <v>0</v>
      </c>
      <c r="Y569" s="1" t="n">
        <f aca="false">'Portfolio Register'!B87</f>
        <v>0</v>
      </c>
      <c r="Z569" s="1" t="str">
        <f aca="false">"OC / Other Defects"</f>
        <v>OC / Other Defects</v>
      </c>
      <c r="AA569" s="99" t="str">
        <f aca="false">IF('Portfolio Register'!AB87="","",'Portfolio Register'!AB87)</f>
        <v/>
      </c>
      <c r="AB569" s="1" t="str">
        <f aca="false">IF('Portfolio Register'!AG87="","",'Portfolio Register'!AG87)</f>
        <v/>
      </c>
      <c r="AC569" s="1" t="str">
        <f aca="false">'Portfolio Register'!AH87</f>
        <v/>
      </c>
      <c r="AD569" s="1" t="str">
        <f aca="false">'Portfolio Register'!AD87</f>
        <v/>
      </c>
      <c r="AE569" s="99" t="str">
        <f aca="false">IF('Portfolio Register'!AE87="","",'Portfolio Register'!AE87)</f>
        <v/>
      </c>
      <c r="AF569" s="1" t="n">
        <f aca="false">'Portfolio Register'!AF87</f>
        <v>0</v>
      </c>
      <c r="AG569" s="1" t="str">
        <f aca="false">IF(OR(X569="",AC569="",AC569=0),"",IF(OR(AC569="EXPIRED",AC569="OVERDUE"),"1 - OVERDUE",IF(OR(AC569="MISSING DATE",AC569="CHECK INPUT"),"2 - MISSING / CHECK INPUT",IF(AB569&lt;=30,"3 - DUE ≤ 30 DAYS",IF(AB569&lt;=90,"4 - DUE ≤ 90 DAYS",IF(AB569&lt;=180,"5 - DUE ≤ 180 DAYS","6 - DUE ≤ 12 MONTHS"))))))</f>
        <v/>
      </c>
    </row>
    <row r="570" customFormat="false" ht="14.25" hidden="false" customHeight="false" outlineLevel="0" collapsed="false">
      <c r="D570" s="99"/>
      <c r="H570" s="99"/>
      <c r="X570" s="1" t="n">
        <f aca="false">'Portfolio Register'!A87</f>
        <v>0</v>
      </c>
      <c r="Y570" s="1" t="n">
        <f aca="false">'Portfolio Register'!B87</f>
        <v>0</v>
      </c>
      <c r="Z570" s="1" t="str">
        <f aca="false">"Major Defects"</f>
        <v>Major Defects</v>
      </c>
      <c r="AA570" s="99" t="str">
        <f aca="false">IF('Portfolio Register'!AC87="","",'Portfolio Register'!AC87)</f>
        <v/>
      </c>
      <c r="AB570" s="1" t="str">
        <f aca="false">IF('Portfolio Register'!AI87="","",'Portfolio Register'!AI87)</f>
        <v/>
      </c>
      <c r="AC570" s="1" t="str">
        <f aca="false">'Portfolio Register'!AJ87</f>
        <v/>
      </c>
      <c r="AD570" s="1" t="str">
        <f aca="false">'Portfolio Register'!AD87</f>
        <v/>
      </c>
      <c r="AE570" s="99" t="str">
        <f aca="false">IF('Portfolio Register'!AE87="","",'Portfolio Register'!AE87)</f>
        <v/>
      </c>
      <c r="AF570" s="1" t="n">
        <f aca="false">'Portfolio Register'!AF87</f>
        <v>0</v>
      </c>
      <c r="AG570" s="1" t="str">
        <f aca="false">IF(OR(X570="",AC570="",AC570=0),"",IF(OR(AC570="EXPIRED",AC570="OVERDUE"),"1 - OVERDUE",IF(OR(AC570="MISSING DATE",AC570="CHECK INPUT"),"2 - MISSING / CHECK INPUT",IF(AB570&lt;=30,"3 - DUE ≤ 30 DAYS",IF(AB570&lt;=90,"4 - DUE ≤ 90 DAYS",IF(AB570&lt;=180,"5 - DUE ≤ 180 DAYS","6 - DUE ≤ 12 MONTHS"))))))</f>
        <v/>
      </c>
    </row>
    <row r="571" customFormat="false" ht="14.25" hidden="false" customHeight="false" outlineLevel="0" collapsed="false">
      <c r="D571" s="99"/>
      <c r="H571" s="99"/>
      <c r="X571" s="1" t="n">
        <f aca="false">'Portfolio Register'!A88</f>
        <v>0</v>
      </c>
      <c r="Y571" s="1" t="n">
        <f aca="false">'Portfolio Register'!B88</f>
        <v>0</v>
      </c>
      <c r="Z571" s="1" t="str">
        <f aca="false">"OC / Other Defects"</f>
        <v>OC / Other Defects</v>
      </c>
      <c r="AA571" s="99" t="str">
        <f aca="false">IF('Portfolio Register'!AB88="","",'Portfolio Register'!AB88)</f>
        <v/>
      </c>
      <c r="AB571" s="1" t="str">
        <f aca="false">IF('Portfolio Register'!AG88="","",'Portfolio Register'!AG88)</f>
        <v/>
      </c>
      <c r="AC571" s="1" t="str">
        <f aca="false">'Portfolio Register'!AH88</f>
        <v/>
      </c>
      <c r="AD571" s="1" t="str">
        <f aca="false">'Portfolio Register'!AD88</f>
        <v/>
      </c>
      <c r="AE571" s="99" t="str">
        <f aca="false">IF('Portfolio Register'!AE88="","",'Portfolio Register'!AE88)</f>
        <v/>
      </c>
      <c r="AF571" s="1" t="n">
        <f aca="false">'Portfolio Register'!AF88</f>
        <v>0</v>
      </c>
      <c r="AG571" s="1" t="str">
        <f aca="false">IF(OR(X571="",AC571="",AC571=0),"",IF(OR(AC571="EXPIRED",AC571="OVERDUE"),"1 - OVERDUE",IF(OR(AC571="MISSING DATE",AC571="CHECK INPUT"),"2 - MISSING / CHECK INPUT",IF(AB571&lt;=30,"3 - DUE ≤ 30 DAYS",IF(AB571&lt;=90,"4 - DUE ≤ 90 DAYS",IF(AB571&lt;=180,"5 - DUE ≤ 180 DAYS","6 - DUE ≤ 12 MONTHS"))))))</f>
        <v/>
      </c>
    </row>
    <row r="572" customFormat="false" ht="14.25" hidden="false" customHeight="false" outlineLevel="0" collapsed="false">
      <c r="D572" s="99"/>
      <c r="H572" s="99"/>
      <c r="X572" s="1" t="n">
        <f aca="false">'Portfolio Register'!A88</f>
        <v>0</v>
      </c>
      <c r="Y572" s="1" t="n">
        <f aca="false">'Portfolio Register'!B88</f>
        <v>0</v>
      </c>
      <c r="Z572" s="1" t="str">
        <f aca="false">"Major Defects"</f>
        <v>Major Defects</v>
      </c>
      <c r="AA572" s="99" t="str">
        <f aca="false">IF('Portfolio Register'!AC88="","",'Portfolio Register'!AC88)</f>
        <v/>
      </c>
      <c r="AB572" s="1" t="str">
        <f aca="false">IF('Portfolio Register'!AI88="","",'Portfolio Register'!AI88)</f>
        <v/>
      </c>
      <c r="AC572" s="1" t="str">
        <f aca="false">'Portfolio Register'!AJ88</f>
        <v/>
      </c>
      <c r="AD572" s="1" t="str">
        <f aca="false">'Portfolio Register'!AD88</f>
        <v/>
      </c>
      <c r="AE572" s="99" t="str">
        <f aca="false">IF('Portfolio Register'!AE88="","",'Portfolio Register'!AE88)</f>
        <v/>
      </c>
      <c r="AF572" s="1" t="n">
        <f aca="false">'Portfolio Register'!AF88</f>
        <v>0</v>
      </c>
      <c r="AG572" s="1" t="str">
        <f aca="false">IF(OR(X572="",AC572="",AC572=0),"",IF(OR(AC572="EXPIRED",AC572="OVERDUE"),"1 - OVERDUE",IF(OR(AC572="MISSING DATE",AC572="CHECK INPUT"),"2 - MISSING / CHECK INPUT",IF(AB572&lt;=30,"3 - DUE ≤ 30 DAYS",IF(AB572&lt;=90,"4 - DUE ≤ 90 DAYS",IF(AB572&lt;=180,"5 - DUE ≤ 180 DAYS","6 - DUE ≤ 12 MONTHS"))))))</f>
        <v/>
      </c>
    </row>
    <row r="573" customFormat="false" ht="14.25" hidden="false" customHeight="false" outlineLevel="0" collapsed="false">
      <c r="D573" s="99"/>
      <c r="H573" s="99"/>
      <c r="X573" s="1" t="n">
        <f aca="false">'Portfolio Register'!A89</f>
        <v>0</v>
      </c>
      <c r="Y573" s="1" t="n">
        <f aca="false">'Portfolio Register'!B89</f>
        <v>0</v>
      </c>
      <c r="Z573" s="1" t="str">
        <f aca="false">"OC / Other Defects"</f>
        <v>OC / Other Defects</v>
      </c>
      <c r="AA573" s="99" t="str">
        <f aca="false">IF('Portfolio Register'!AB89="","",'Portfolio Register'!AB89)</f>
        <v/>
      </c>
      <c r="AB573" s="1" t="str">
        <f aca="false">IF('Portfolio Register'!AG89="","",'Portfolio Register'!AG89)</f>
        <v/>
      </c>
      <c r="AC573" s="1" t="str">
        <f aca="false">'Portfolio Register'!AH89</f>
        <v/>
      </c>
      <c r="AD573" s="1" t="str">
        <f aca="false">'Portfolio Register'!AD89</f>
        <v/>
      </c>
      <c r="AE573" s="99" t="str">
        <f aca="false">IF('Portfolio Register'!AE89="","",'Portfolio Register'!AE89)</f>
        <v/>
      </c>
      <c r="AF573" s="1" t="n">
        <f aca="false">'Portfolio Register'!AF89</f>
        <v>0</v>
      </c>
      <c r="AG573" s="1" t="str">
        <f aca="false">IF(OR(X573="",AC573="",AC573=0),"",IF(OR(AC573="EXPIRED",AC573="OVERDUE"),"1 - OVERDUE",IF(OR(AC573="MISSING DATE",AC573="CHECK INPUT"),"2 - MISSING / CHECK INPUT",IF(AB573&lt;=30,"3 - DUE ≤ 30 DAYS",IF(AB573&lt;=90,"4 - DUE ≤ 90 DAYS",IF(AB573&lt;=180,"5 - DUE ≤ 180 DAYS","6 - DUE ≤ 12 MONTHS"))))))</f>
        <v/>
      </c>
    </row>
    <row r="574" customFormat="false" ht="14.25" hidden="false" customHeight="false" outlineLevel="0" collapsed="false">
      <c r="D574" s="99"/>
      <c r="H574" s="99"/>
      <c r="X574" s="1" t="n">
        <f aca="false">'Portfolio Register'!A89</f>
        <v>0</v>
      </c>
      <c r="Y574" s="1" t="n">
        <f aca="false">'Portfolio Register'!B89</f>
        <v>0</v>
      </c>
      <c r="Z574" s="1" t="str">
        <f aca="false">"Major Defects"</f>
        <v>Major Defects</v>
      </c>
      <c r="AA574" s="99" t="str">
        <f aca="false">IF('Portfolio Register'!AC89="","",'Portfolio Register'!AC89)</f>
        <v/>
      </c>
      <c r="AB574" s="1" t="str">
        <f aca="false">IF('Portfolio Register'!AI89="","",'Portfolio Register'!AI89)</f>
        <v/>
      </c>
      <c r="AC574" s="1" t="str">
        <f aca="false">'Portfolio Register'!AJ89</f>
        <v/>
      </c>
      <c r="AD574" s="1" t="str">
        <f aca="false">'Portfolio Register'!AD89</f>
        <v/>
      </c>
      <c r="AE574" s="99" t="str">
        <f aca="false">IF('Portfolio Register'!AE89="","",'Portfolio Register'!AE89)</f>
        <v/>
      </c>
      <c r="AF574" s="1" t="n">
        <f aca="false">'Portfolio Register'!AF89</f>
        <v>0</v>
      </c>
      <c r="AG574" s="1" t="str">
        <f aca="false">IF(OR(X574="",AC574="",AC574=0),"",IF(OR(AC574="EXPIRED",AC574="OVERDUE"),"1 - OVERDUE",IF(OR(AC574="MISSING DATE",AC574="CHECK INPUT"),"2 - MISSING / CHECK INPUT",IF(AB574&lt;=30,"3 - DUE ≤ 30 DAYS",IF(AB574&lt;=90,"4 - DUE ≤ 90 DAYS",IF(AB574&lt;=180,"5 - DUE ≤ 180 DAYS","6 - DUE ≤ 12 MONTHS"))))))</f>
        <v/>
      </c>
    </row>
    <row r="575" customFormat="false" ht="14.25" hidden="false" customHeight="false" outlineLevel="0" collapsed="false">
      <c r="D575" s="99"/>
      <c r="H575" s="99"/>
      <c r="X575" s="1" t="n">
        <f aca="false">'Portfolio Register'!A90</f>
        <v>0</v>
      </c>
      <c r="Y575" s="1" t="n">
        <f aca="false">'Portfolio Register'!B90</f>
        <v>0</v>
      </c>
      <c r="Z575" s="1" t="str">
        <f aca="false">"OC / Other Defects"</f>
        <v>OC / Other Defects</v>
      </c>
      <c r="AA575" s="99" t="str">
        <f aca="false">IF('Portfolio Register'!AB90="","",'Portfolio Register'!AB90)</f>
        <v/>
      </c>
      <c r="AB575" s="1" t="str">
        <f aca="false">IF('Portfolio Register'!AG90="","",'Portfolio Register'!AG90)</f>
        <v/>
      </c>
      <c r="AC575" s="1" t="str">
        <f aca="false">'Portfolio Register'!AH90</f>
        <v/>
      </c>
      <c r="AD575" s="1" t="str">
        <f aca="false">'Portfolio Register'!AD90</f>
        <v/>
      </c>
      <c r="AE575" s="99" t="str">
        <f aca="false">IF('Portfolio Register'!AE90="","",'Portfolio Register'!AE90)</f>
        <v/>
      </c>
      <c r="AF575" s="1" t="n">
        <f aca="false">'Portfolio Register'!AF90</f>
        <v>0</v>
      </c>
      <c r="AG575" s="1" t="str">
        <f aca="false">IF(OR(X575="",AC575="",AC575=0),"",IF(OR(AC575="EXPIRED",AC575="OVERDUE"),"1 - OVERDUE",IF(OR(AC575="MISSING DATE",AC575="CHECK INPUT"),"2 - MISSING / CHECK INPUT",IF(AB575&lt;=30,"3 - DUE ≤ 30 DAYS",IF(AB575&lt;=90,"4 - DUE ≤ 90 DAYS",IF(AB575&lt;=180,"5 - DUE ≤ 180 DAYS","6 - DUE ≤ 12 MONTHS"))))))</f>
        <v/>
      </c>
    </row>
    <row r="576" customFormat="false" ht="14.25" hidden="false" customHeight="false" outlineLevel="0" collapsed="false">
      <c r="D576" s="99"/>
      <c r="H576" s="99"/>
      <c r="X576" s="1" t="n">
        <f aca="false">'Portfolio Register'!A90</f>
        <v>0</v>
      </c>
      <c r="Y576" s="1" t="n">
        <f aca="false">'Portfolio Register'!B90</f>
        <v>0</v>
      </c>
      <c r="Z576" s="1" t="str">
        <f aca="false">"Major Defects"</f>
        <v>Major Defects</v>
      </c>
      <c r="AA576" s="99" t="str">
        <f aca="false">IF('Portfolio Register'!AC90="","",'Portfolio Register'!AC90)</f>
        <v/>
      </c>
      <c r="AB576" s="1" t="str">
        <f aca="false">IF('Portfolio Register'!AI90="","",'Portfolio Register'!AI90)</f>
        <v/>
      </c>
      <c r="AC576" s="1" t="str">
        <f aca="false">'Portfolio Register'!AJ90</f>
        <v/>
      </c>
      <c r="AD576" s="1" t="str">
        <f aca="false">'Portfolio Register'!AD90</f>
        <v/>
      </c>
      <c r="AE576" s="99" t="str">
        <f aca="false">IF('Portfolio Register'!AE90="","",'Portfolio Register'!AE90)</f>
        <v/>
      </c>
      <c r="AF576" s="1" t="n">
        <f aca="false">'Portfolio Register'!AF90</f>
        <v>0</v>
      </c>
      <c r="AG576" s="1" t="str">
        <f aca="false">IF(OR(X576="",AC576="",AC576=0),"",IF(OR(AC576="EXPIRED",AC576="OVERDUE"),"1 - OVERDUE",IF(OR(AC576="MISSING DATE",AC576="CHECK INPUT"),"2 - MISSING / CHECK INPUT",IF(AB576&lt;=30,"3 - DUE ≤ 30 DAYS",IF(AB576&lt;=90,"4 - DUE ≤ 90 DAYS",IF(AB576&lt;=180,"5 - DUE ≤ 180 DAYS","6 - DUE ≤ 12 MONTHS"))))))</f>
        <v/>
      </c>
    </row>
    <row r="577" customFormat="false" ht="14.25" hidden="false" customHeight="false" outlineLevel="0" collapsed="false">
      <c r="D577" s="99"/>
      <c r="H577" s="99"/>
      <c r="X577" s="1" t="n">
        <f aca="false">'Portfolio Register'!A91</f>
        <v>0</v>
      </c>
      <c r="Y577" s="1" t="n">
        <f aca="false">'Portfolio Register'!B91</f>
        <v>0</v>
      </c>
      <c r="Z577" s="1" t="str">
        <f aca="false">"OC / Other Defects"</f>
        <v>OC / Other Defects</v>
      </c>
      <c r="AA577" s="99" t="str">
        <f aca="false">IF('Portfolio Register'!AB91="","",'Portfolio Register'!AB91)</f>
        <v/>
      </c>
      <c r="AB577" s="1" t="str">
        <f aca="false">IF('Portfolio Register'!AG91="","",'Portfolio Register'!AG91)</f>
        <v/>
      </c>
      <c r="AC577" s="1" t="str">
        <f aca="false">'Portfolio Register'!AH91</f>
        <v/>
      </c>
      <c r="AD577" s="1" t="str">
        <f aca="false">'Portfolio Register'!AD91</f>
        <v/>
      </c>
      <c r="AE577" s="99" t="str">
        <f aca="false">IF('Portfolio Register'!AE91="","",'Portfolio Register'!AE91)</f>
        <v/>
      </c>
      <c r="AF577" s="1" t="n">
        <f aca="false">'Portfolio Register'!AF91</f>
        <v>0</v>
      </c>
      <c r="AG577" s="1" t="str">
        <f aca="false">IF(OR(X577="",AC577="",AC577=0),"",IF(OR(AC577="EXPIRED",AC577="OVERDUE"),"1 - OVERDUE",IF(OR(AC577="MISSING DATE",AC577="CHECK INPUT"),"2 - MISSING / CHECK INPUT",IF(AB577&lt;=30,"3 - DUE ≤ 30 DAYS",IF(AB577&lt;=90,"4 - DUE ≤ 90 DAYS",IF(AB577&lt;=180,"5 - DUE ≤ 180 DAYS","6 - DUE ≤ 12 MONTHS"))))))</f>
        <v/>
      </c>
    </row>
    <row r="578" customFormat="false" ht="14.25" hidden="false" customHeight="false" outlineLevel="0" collapsed="false">
      <c r="D578" s="99"/>
      <c r="H578" s="99"/>
      <c r="X578" s="1" t="n">
        <f aca="false">'Portfolio Register'!A91</f>
        <v>0</v>
      </c>
      <c r="Y578" s="1" t="n">
        <f aca="false">'Portfolio Register'!B91</f>
        <v>0</v>
      </c>
      <c r="Z578" s="1" t="str">
        <f aca="false">"Major Defects"</f>
        <v>Major Defects</v>
      </c>
      <c r="AA578" s="99" t="str">
        <f aca="false">IF('Portfolio Register'!AC91="","",'Portfolio Register'!AC91)</f>
        <v/>
      </c>
      <c r="AB578" s="1" t="str">
        <f aca="false">IF('Portfolio Register'!AI91="","",'Portfolio Register'!AI91)</f>
        <v/>
      </c>
      <c r="AC578" s="1" t="str">
        <f aca="false">'Portfolio Register'!AJ91</f>
        <v/>
      </c>
      <c r="AD578" s="1" t="str">
        <f aca="false">'Portfolio Register'!AD91</f>
        <v/>
      </c>
      <c r="AE578" s="99" t="str">
        <f aca="false">IF('Portfolio Register'!AE91="","",'Portfolio Register'!AE91)</f>
        <v/>
      </c>
      <c r="AF578" s="1" t="n">
        <f aca="false">'Portfolio Register'!AF91</f>
        <v>0</v>
      </c>
      <c r="AG578" s="1" t="str">
        <f aca="false">IF(OR(X578="",AC578="",AC578=0),"",IF(OR(AC578="EXPIRED",AC578="OVERDUE"),"1 - OVERDUE",IF(OR(AC578="MISSING DATE",AC578="CHECK INPUT"),"2 - MISSING / CHECK INPUT",IF(AB578&lt;=30,"3 - DUE ≤ 30 DAYS",IF(AB578&lt;=90,"4 - DUE ≤ 90 DAYS",IF(AB578&lt;=180,"5 - DUE ≤ 180 DAYS","6 - DUE ≤ 12 MONTHS"))))))</f>
        <v/>
      </c>
    </row>
    <row r="579" customFormat="false" ht="14.25" hidden="false" customHeight="false" outlineLevel="0" collapsed="false">
      <c r="D579" s="99"/>
      <c r="H579" s="99"/>
      <c r="X579" s="1" t="n">
        <f aca="false">'Portfolio Register'!A92</f>
        <v>0</v>
      </c>
      <c r="Y579" s="1" t="n">
        <f aca="false">'Portfolio Register'!B92</f>
        <v>0</v>
      </c>
      <c r="Z579" s="1" t="str">
        <f aca="false">"OC / Other Defects"</f>
        <v>OC / Other Defects</v>
      </c>
      <c r="AA579" s="99" t="str">
        <f aca="false">IF('Portfolio Register'!AB92="","",'Portfolio Register'!AB92)</f>
        <v/>
      </c>
      <c r="AB579" s="1" t="str">
        <f aca="false">IF('Portfolio Register'!AG92="","",'Portfolio Register'!AG92)</f>
        <v/>
      </c>
      <c r="AC579" s="1" t="str">
        <f aca="false">'Portfolio Register'!AH92</f>
        <v/>
      </c>
      <c r="AD579" s="1" t="str">
        <f aca="false">'Portfolio Register'!AD92</f>
        <v/>
      </c>
      <c r="AE579" s="99" t="str">
        <f aca="false">IF('Portfolio Register'!AE92="","",'Portfolio Register'!AE92)</f>
        <v/>
      </c>
      <c r="AF579" s="1" t="n">
        <f aca="false">'Portfolio Register'!AF92</f>
        <v>0</v>
      </c>
      <c r="AG579" s="1" t="str">
        <f aca="false">IF(OR(X579="",AC579="",AC579=0),"",IF(OR(AC579="EXPIRED",AC579="OVERDUE"),"1 - OVERDUE",IF(OR(AC579="MISSING DATE",AC579="CHECK INPUT"),"2 - MISSING / CHECK INPUT",IF(AB579&lt;=30,"3 - DUE ≤ 30 DAYS",IF(AB579&lt;=90,"4 - DUE ≤ 90 DAYS",IF(AB579&lt;=180,"5 - DUE ≤ 180 DAYS","6 - DUE ≤ 12 MONTHS"))))))</f>
        <v/>
      </c>
    </row>
    <row r="580" customFormat="false" ht="14.25" hidden="false" customHeight="false" outlineLevel="0" collapsed="false">
      <c r="D580" s="99"/>
      <c r="H580" s="99"/>
      <c r="X580" s="1" t="n">
        <f aca="false">'Portfolio Register'!A92</f>
        <v>0</v>
      </c>
      <c r="Y580" s="1" t="n">
        <f aca="false">'Portfolio Register'!B92</f>
        <v>0</v>
      </c>
      <c r="Z580" s="1" t="str">
        <f aca="false">"Major Defects"</f>
        <v>Major Defects</v>
      </c>
      <c r="AA580" s="99" t="str">
        <f aca="false">IF('Portfolio Register'!AC92="","",'Portfolio Register'!AC92)</f>
        <v/>
      </c>
      <c r="AB580" s="1" t="str">
        <f aca="false">IF('Portfolio Register'!AI92="","",'Portfolio Register'!AI92)</f>
        <v/>
      </c>
      <c r="AC580" s="1" t="str">
        <f aca="false">'Portfolio Register'!AJ92</f>
        <v/>
      </c>
      <c r="AD580" s="1" t="str">
        <f aca="false">'Portfolio Register'!AD92</f>
        <v/>
      </c>
      <c r="AE580" s="99" t="str">
        <f aca="false">IF('Portfolio Register'!AE92="","",'Portfolio Register'!AE92)</f>
        <v/>
      </c>
      <c r="AF580" s="1" t="n">
        <f aca="false">'Portfolio Register'!AF92</f>
        <v>0</v>
      </c>
      <c r="AG580" s="1" t="str">
        <f aca="false">IF(OR(X580="",AC580="",AC580=0),"",IF(OR(AC580="EXPIRED",AC580="OVERDUE"),"1 - OVERDUE",IF(OR(AC580="MISSING DATE",AC580="CHECK INPUT"),"2 - MISSING / CHECK INPUT",IF(AB580&lt;=30,"3 - DUE ≤ 30 DAYS",IF(AB580&lt;=90,"4 - DUE ≤ 90 DAYS",IF(AB580&lt;=180,"5 - DUE ≤ 180 DAYS","6 - DUE ≤ 12 MONTHS"))))))</f>
        <v/>
      </c>
    </row>
    <row r="581" customFormat="false" ht="14.25" hidden="false" customHeight="false" outlineLevel="0" collapsed="false">
      <c r="D581" s="99"/>
      <c r="H581" s="99"/>
      <c r="X581" s="1" t="n">
        <f aca="false">'Portfolio Register'!A93</f>
        <v>0</v>
      </c>
      <c r="Y581" s="1" t="n">
        <f aca="false">'Portfolio Register'!B93</f>
        <v>0</v>
      </c>
      <c r="Z581" s="1" t="str">
        <f aca="false">"OC / Other Defects"</f>
        <v>OC / Other Defects</v>
      </c>
      <c r="AA581" s="99" t="str">
        <f aca="false">IF('Portfolio Register'!AB93="","",'Portfolio Register'!AB93)</f>
        <v/>
      </c>
      <c r="AB581" s="1" t="str">
        <f aca="false">IF('Portfolio Register'!AG93="","",'Portfolio Register'!AG93)</f>
        <v/>
      </c>
      <c r="AC581" s="1" t="str">
        <f aca="false">'Portfolio Register'!AH93</f>
        <v/>
      </c>
      <c r="AD581" s="1" t="str">
        <f aca="false">'Portfolio Register'!AD93</f>
        <v/>
      </c>
      <c r="AE581" s="99" t="str">
        <f aca="false">IF('Portfolio Register'!AE93="","",'Portfolio Register'!AE93)</f>
        <v/>
      </c>
      <c r="AF581" s="1" t="n">
        <f aca="false">'Portfolio Register'!AF93</f>
        <v>0</v>
      </c>
      <c r="AG581" s="1" t="str">
        <f aca="false">IF(OR(X581="",AC581="",AC581=0),"",IF(OR(AC581="EXPIRED",AC581="OVERDUE"),"1 - OVERDUE",IF(OR(AC581="MISSING DATE",AC581="CHECK INPUT"),"2 - MISSING / CHECK INPUT",IF(AB581&lt;=30,"3 - DUE ≤ 30 DAYS",IF(AB581&lt;=90,"4 - DUE ≤ 90 DAYS",IF(AB581&lt;=180,"5 - DUE ≤ 180 DAYS","6 - DUE ≤ 12 MONTHS"))))))</f>
        <v/>
      </c>
    </row>
    <row r="582" customFormat="false" ht="14.25" hidden="false" customHeight="false" outlineLevel="0" collapsed="false">
      <c r="D582" s="99"/>
      <c r="H582" s="99"/>
      <c r="X582" s="1" t="n">
        <f aca="false">'Portfolio Register'!A93</f>
        <v>0</v>
      </c>
      <c r="Y582" s="1" t="n">
        <f aca="false">'Portfolio Register'!B93</f>
        <v>0</v>
      </c>
      <c r="Z582" s="1" t="str">
        <f aca="false">"Major Defects"</f>
        <v>Major Defects</v>
      </c>
      <c r="AA582" s="99" t="str">
        <f aca="false">IF('Portfolio Register'!AC93="","",'Portfolio Register'!AC93)</f>
        <v/>
      </c>
      <c r="AB582" s="1" t="str">
        <f aca="false">IF('Portfolio Register'!AI93="","",'Portfolio Register'!AI93)</f>
        <v/>
      </c>
      <c r="AC582" s="1" t="str">
        <f aca="false">'Portfolio Register'!AJ93</f>
        <v/>
      </c>
      <c r="AD582" s="1" t="str">
        <f aca="false">'Portfolio Register'!AD93</f>
        <v/>
      </c>
      <c r="AE582" s="99" t="str">
        <f aca="false">IF('Portfolio Register'!AE93="","",'Portfolio Register'!AE93)</f>
        <v/>
      </c>
      <c r="AF582" s="1" t="n">
        <f aca="false">'Portfolio Register'!AF93</f>
        <v>0</v>
      </c>
      <c r="AG582" s="1" t="str">
        <f aca="false">IF(OR(X582="",AC582="",AC582=0),"",IF(OR(AC582="EXPIRED",AC582="OVERDUE"),"1 - OVERDUE",IF(OR(AC582="MISSING DATE",AC582="CHECK INPUT"),"2 - MISSING / CHECK INPUT",IF(AB582&lt;=30,"3 - DUE ≤ 30 DAYS",IF(AB582&lt;=90,"4 - DUE ≤ 90 DAYS",IF(AB582&lt;=180,"5 - DUE ≤ 180 DAYS","6 - DUE ≤ 12 MONTHS"))))))</f>
        <v/>
      </c>
    </row>
    <row r="583" customFormat="false" ht="14.25" hidden="false" customHeight="false" outlineLevel="0" collapsed="false">
      <c r="D583" s="99"/>
      <c r="H583" s="99"/>
      <c r="X583" s="1" t="n">
        <f aca="false">'Portfolio Register'!A94</f>
        <v>0</v>
      </c>
      <c r="Y583" s="1" t="n">
        <f aca="false">'Portfolio Register'!B94</f>
        <v>0</v>
      </c>
      <c r="Z583" s="1" t="str">
        <f aca="false">"OC / Other Defects"</f>
        <v>OC / Other Defects</v>
      </c>
      <c r="AA583" s="99" t="str">
        <f aca="false">IF('Portfolio Register'!AB94="","",'Portfolio Register'!AB94)</f>
        <v/>
      </c>
      <c r="AB583" s="1" t="str">
        <f aca="false">IF('Portfolio Register'!AG94="","",'Portfolio Register'!AG94)</f>
        <v/>
      </c>
      <c r="AC583" s="1" t="str">
        <f aca="false">'Portfolio Register'!AH94</f>
        <v/>
      </c>
      <c r="AD583" s="1" t="str">
        <f aca="false">'Portfolio Register'!AD94</f>
        <v/>
      </c>
      <c r="AE583" s="99" t="str">
        <f aca="false">IF('Portfolio Register'!AE94="","",'Portfolio Register'!AE94)</f>
        <v/>
      </c>
      <c r="AF583" s="1" t="n">
        <f aca="false">'Portfolio Register'!AF94</f>
        <v>0</v>
      </c>
      <c r="AG583" s="1" t="str">
        <f aca="false">IF(OR(X583="",AC583="",AC583=0),"",IF(OR(AC583="EXPIRED",AC583="OVERDUE"),"1 - OVERDUE",IF(OR(AC583="MISSING DATE",AC583="CHECK INPUT"),"2 - MISSING / CHECK INPUT",IF(AB583&lt;=30,"3 - DUE ≤ 30 DAYS",IF(AB583&lt;=90,"4 - DUE ≤ 90 DAYS",IF(AB583&lt;=180,"5 - DUE ≤ 180 DAYS","6 - DUE ≤ 12 MONTHS"))))))</f>
        <v/>
      </c>
    </row>
    <row r="584" customFormat="false" ht="14.25" hidden="false" customHeight="false" outlineLevel="0" collapsed="false">
      <c r="D584" s="99"/>
      <c r="H584" s="99"/>
      <c r="X584" s="1" t="n">
        <f aca="false">'Portfolio Register'!A94</f>
        <v>0</v>
      </c>
      <c r="Y584" s="1" t="n">
        <f aca="false">'Portfolio Register'!B94</f>
        <v>0</v>
      </c>
      <c r="Z584" s="1" t="str">
        <f aca="false">"Major Defects"</f>
        <v>Major Defects</v>
      </c>
      <c r="AA584" s="99" t="str">
        <f aca="false">IF('Portfolio Register'!AC94="","",'Portfolio Register'!AC94)</f>
        <v/>
      </c>
      <c r="AB584" s="1" t="str">
        <f aca="false">IF('Portfolio Register'!AI94="","",'Portfolio Register'!AI94)</f>
        <v/>
      </c>
      <c r="AC584" s="1" t="str">
        <f aca="false">'Portfolio Register'!AJ94</f>
        <v/>
      </c>
      <c r="AD584" s="1" t="str">
        <f aca="false">'Portfolio Register'!AD94</f>
        <v/>
      </c>
      <c r="AE584" s="99" t="str">
        <f aca="false">IF('Portfolio Register'!AE94="","",'Portfolio Register'!AE94)</f>
        <v/>
      </c>
      <c r="AF584" s="1" t="n">
        <f aca="false">'Portfolio Register'!AF94</f>
        <v>0</v>
      </c>
      <c r="AG584" s="1" t="str">
        <f aca="false">IF(OR(X584="",AC584="",AC584=0),"",IF(OR(AC584="EXPIRED",AC584="OVERDUE"),"1 - OVERDUE",IF(OR(AC584="MISSING DATE",AC584="CHECK INPUT"),"2 - MISSING / CHECK INPUT",IF(AB584&lt;=30,"3 - DUE ≤ 30 DAYS",IF(AB584&lt;=90,"4 - DUE ≤ 90 DAYS",IF(AB584&lt;=180,"5 - DUE ≤ 180 DAYS","6 - DUE ≤ 12 MONTHS"))))))</f>
        <v/>
      </c>
    </row>
    <row r="585" customFormat="false" ht="14.25" hidden="false" customHeight="false" outlineLevel="0" collapsed="false">
      <c r="D585" s="99"/>
      <c r="H585" s="99"/>
      <c r="X585" s="1" t="n">
        <f aca="false">'Portfolio Register'!A95</f>
        <v>0</v>
      </c>
      <c r="Y585" s="1" t="n">
        <f aca="false">'Portfolio Register'!B95</f>
        <v>0</v>
      </c>
      <c r="Z585" s="1" t="str">
        <f aca="false">"OC / Other Defects"</f>
        <v>OC / Other Defects</v>
      </c>
      <c r="AA585" s="99" t="str">
        <f aca="false">IF('Portfolio Register'!AB95="","",'Portfolio Register'!AB95)</f>
        <v/>
      </c>
      <c r="AB585" s="1" t="str">
        <f aca="false">IF('Portfolio Register'!AG95="","",'Portfolio Register'!AG95)</f>
        <v/>
      </c>
      <c r="AC585" s="1" t="str">
        <f aca="false">'Portfolio Register'!AH95</f>
        <v/>
      </c>
      <c r="AD585" s="1" t="str">
        <f aca="false">'Portfolio Register'!AD95</f>
        <v/>
      </c>
      <c r="AE585" s="99" t="str">
        <f aca="false">IF('Portfolio Register'!AE95="","",'Portfolio Register'!AE95)</f>
        <v/>
      </c>
      <c r="AF585" s="1" t="n">
        <f aca="false">'Portfolio Register'!AF95</f>
        <v>0</v>
      </c>
      <c r="AG585" s="1" t="str">
        <f aca="false">IF(OR(X585="",AC585="",AC585=0),"",IF(OR(AC585="EXPIRED",AC585="OVERDUE"),"1 - OVERDUE",IF(OR(AC585="MISSING DATE",AC585="CHECK INPUT"),"2 - MISSING / CHECK INPUT",IF(AB585&lt;=30,"3 - DUE ≤ 30 DAYS",IF(AB585&lt;=90,"4 - DUE ≤ 90 DAYS",IF(AB585&lt;=180,"5 - DUE ≤ 180 DAYS","6 - DUE ≤ 12 MONTHS"))))))</f>
        <v/>
      </c>
    </row>
    <row r="586" customFormat="false" ht="14.25" hidden="false" customHeight="false" outlineLevel="0" collapsed="false">
      <c r="D586" s="99"/>
      <c r="H586" s="99"/>
      <c r="X586" s="1" t="n">
        <f aca="false">'Portfolio Register'!A95</f>
        <v>0</v>
      </c>
      <c r="Y586" s="1" t="n">
        <f aca="false">'Portfolio Register'!B95</f>
        <v>0</v>
      </c>
      <c r="Z586" s="1" t="str">
        <f aca="false">"Major Defects"</f>
        <v>Major Defects</v>
      </c>
      <c r="AA586" s="99" t="str">
        <f aca="false">IF('Portfolio Register'!AC95="","",'Portfolio Register'!AC95)</f>
        <v/>
      </c>
      <c r="AB586" s="1" t="str">
        <f aca="false">IF('Portfolio Register'!AI95="","",'Portfolio Register'!AI95)</f>
        <v/>
      </c>
      <c r="AC586" s="1" t="str">
        <f aca="false">'Portfolio Register'!AJ95</f>
        <v/>
      </c>
      <c r="AD586" s="1" t="str">
        <f aca="false">'Portfolio Register'!AD95</f>
        <v/>
      </c>
      <c r="AE586" s="99" t="str">
        <f aca="false">IF('Portfolio Register'!AE95="","",'Portfolio Register'!AE95)</f>
        <v/>
      </c>
      <c r="AF586" s="1" t="n">
        <f aca="false">'Portfolio Register'!AF95</f>
        <v>0</v>
      </c>
      <c r="AG586" s="1" t="str">
        <f aca="false">IF(OR(X586="",AC586="",AC586=0),"",IF(OR(AC586="EXPIRED",AC586="OVERDUE"),"1 - OVERDUE",IF(OR(AC586="MISSING DATE",AC586="CHECK INPUT"),"2 - MISSING / CHECK INPUT",IF(AB586&lt;=30,"3 - DUE ≤ 30 DAYS",IF(AB586&lt;=90,"4 - DUE ≤ 90 DAYS",IF(AB586&lt;=180,"5 - DUE ≤ 180 DAYS","6 - DUE ≤ 12 MONTHS"))))))</f>
        <v/>
      </c>
    </row>
    <row r="587" customFormat="false" ht="14.25" hidden="false" customHeight="false" outlineLevel="0" collapsed="false">
      <c r="D587" s="99"/>
      <c r="H587" s="99"/>
      <c r="X587" s="1" t="n">
        <f aca="false">'Portfolio Register'!A96</f>
        <v>0</v>
      </c>
      <c r="Y587" s="1" t="n">
        <f aca="false">'Portfolio Register'!B96</f>
        <v>0</v>
      </c>
      <c r="Z587" s="1" t="str">
        <f aca="false">"OC / Other Defects"</f>
        <v>OC / Other Defects</v>
      </c>
      <c r="AA587" s="99" t="str">
        <f aca="false">IF('Portfolio Register'!AB96="","",'Portfolio Register'!AB96)</f>
        <v/>
      </c>
      <c r="AB587" s="1" t="str">
        <f aca="false">IF('Portfolio Register'!AG96="","",'Portfolio Register'!AG96)</f>
        <v/>
      </c>
      <c r="AC587" s="1" t="str">
        <f aca="false">'Portfolio Register'!AH96</f>
        <v/>
      </c>
      <c r="AD587" s="1" t="str">
        <f aca="false">'Portfolio Register'!AD96</f>
        <v/>
      </c>
      <c r="AE587" s="99" t="str">
        <f aca="false">IF('Portfolio Register'!AE96="","",'Portfolio Register'!AE96)</f>
        <v/>
      </c>
      <c r="AF587" s="1" t="n">
        <f aca="false">'Portfolio Register'!AF96</f>
        <v>0</v>
      </c>
      <c r="AG587" s="1" t="str">
        <f aca="false">IF(OR(X587="",AC587="",AC587=0),"",IF(OR(AC587="EXPIRED",AC587="OVERDUE"),"1 - OVERDUE",IF(OR(AC587="MISSING DATE",AC587="CHECK INPUT"),"2 - MISSING / CHECK INPUT",IF(AB587&lt;=30,"3 - DUE ≤ 30 DAYS",IF(AB587&lt;=90,"4 - DUE ≤ 90 DAYS",IF(AB587&lt;=180,"5 - DUE ≤ 180 DAYS","6 - DUE ≤ 12 MONTHS"))))))</f>
        <v/>
      </c>
    </row>
    <row r="588" customFormat="false" ht="14.25" hidden="false" customHeight="false" outlineLevel="0" collapsed="false">
      <c r="D588" s="99"/>
      <c r="H588" s="99"/>
      <c r="X588" s="1" t="n">
        <f aca="false">'Portfolio Register'!A96</f>
        <v>0</v>
      </c>
      <c r="Y588" s="1" t="n">
        <f aca="false">'Portfolio Register'!B96</f>
        <v>0</v>
      </c>
      <c r="Z588" s="1" t="str">
        <f aca="false">"Major Defects"</f>
        <v>Major Defects</v>
      </c>
      <c r="AA588" s="99" t="str">
        <f aca="false">IF('Portfolio Register'!AC96="","",'Portfolio Register'!AC96)</f>
        <v/>
      </c>
      <c r="AB588" s="1" t="str">
        <f aca="false">IF('Portfolio Register'!AI96="","",'Portfolio Register'!AI96)</f>
        <v/>
      </c>
      <c r="AC588" s="1" t="str">
        <f aca="false">'Portfolio Register'!AJ96</f>
        <v/>
      </c>
      <c r="AD588" s="1" t="str">
        <f aca="false">'Portfolio Register'!AD96</f>
        <v/>
      </c>
      <c r="AE588" s="99" t="str">
        <f aca="false">IF('Portfolio Register'!AE96="","",'Portfolio Register'!AE96)</f>
        <v/>
      </c>
      <c r="AF588" s="1" t="n">
        <f aca="false">'Portfolio Register'!AF96</f>
        <v>0</v>
      </c>
      <c r="AG588" s="1" t="str">
        <f aca="false">IF(OR(X588="",AC588="",AC588=0),"",IF(OR(AC588="EXPIRED",AC588="OVERDUE"),"1 - OVERDUE",IF(OR(AC588="MISSING DATE",AC588="CHECK INPUT"),"2 - MISSING / CHECK INPUT",IF(AB588&lt;=30,"3 - DUE ≤ 30 DAYS",IF(AB588&lt;=90,"4 - DUE ≤ 90 DAYS",IF(AB588&lt;=180,"5 - DUE ≤ 180 DAYS","6 - DUE ≤ 12 MONTHS"))))))</f>
        <v/>
      </c>
    </row>
    <row r="589" customFormat="false" ht="14.25" hidden="false" customHeight="false" outlineLevel="0" collapsed="false">
      <c r="D589" s="99"/>
      <c r="H589" s="99"/>
      <c r="X589" s="1" t="n">
        <f aca="false">'Portfolio Register'!A97</f>
        <v>0</v>
      </c>
      <c r="Y589" s="1" t="n">
        <f aca="false">'Portfolio Register'!B97</f>
        <v>0</v>
      </c>
      <c r="Z589" s="1" t="str">
        <f aca="false">"OC / Other Defects"</f>
        <v>OC / Other Defects</v>
      </c>
      <c r="AA589" s="99" t="str">
        <f aca="false">IF('Portfolio Register'!AB97="","",'Portfolio Register'!AB97)</f>
        <v/>
      </c>
      <c r="AB589" s="1" t="str">
        <f aca="false">IF('Portfolio Register'!AG97="","",'Portfolio Register'!AG97)</f>
        <v/>
      </c>
      <c r="AC589" s="1" t="str">
        <f aca="false">'Portfolio Register'!AH97</f>
        <v/>
      </c>
      <c r="AD589" s="1" t="str">
        <f aca="false">'Portfolio Register'!AD97</f>
        <v/>
      </c>
      <c r="AE589" s="99" t="str">
        <f aca="false">IF('Portfolio Register'!AE97="","",'Portfolio Register'!AE97)</f>
        <v/>
      </c>
      <c r="AF589" s="1" t="n">
        <f aca="false">'Portfolio Register'!AF97</f>
        <v>0</v>
      </c>
      <c r="AG589" s="1" t="str">
        <f aca="false">IF(OR(X589="",AC589="",AC589=0),"",IF(OR(AC589="EXPIRED",AC589="OVERDUE"),"1 - OVERDUE",IF(OR(AC589="MISSING DATE",AC589="CHECK INPUT"),"2 - MISSING / CHECK INPUT",IF(AB589&lt;=30,"3 - DUE ≤ 30 DAYS",IF(AB589&lt;=90,"4 - DUE ≤ 90 DAYS",IF(AB589&lt;=180,"5 - DUE ≤ 180 DAYS","6 - DUE ≤ 12 MONTHS"))))))</f>
        <v/>
      </c>
    </row>
    <row r="590" customFormat="false" ht="14.25" hidden="false" customHeight="false" outlineLevel="0" collapsed="false">
      <c r="D590" s="99"/>
      <c r="H590" s="99"/>
      <c r="X590" s="1" t="n">
        <f aca="false">'Portfolio Register'!A97</f>
        <v>0</v>
      </c>
      <c r="Y590" s="1" t="n">
        <f aca="false">'Portfolio Register'!B97</f>
        <v>0</v>
      </c>
      <c r="Z590" s="1" t="str">
        <f aca="false">"Major Defects"</f>
        <v>Major Defects</v>
      </c>
      <c r="AA590" s="99" t="str">
        <f aca="false">IF('Portfolio Register'!AC97="","",'Portfolio Register'!AC97)</f>
        <v/>
      </c>
      <c r="AB590" s="1" t="str">
        <f aca="false">IF('Portfolio Register'!AI97="","",'Portfolio Register'!AI97)</f>
        <v/>
      </c>
      <c r="AC590" s="1" t="str">
        <f aca="false">'Portfolio Register'!AJ97</f>
        <v/>
      </c>
      <c r="AD590" s="1" t="str">
        <f aca="false">'Portfolio Register'!AD97</f>
        <v/>
      </c>
      <c r="AE590" s="99" t="str">
        <f aca="false">IF('Portfolio Register'!AE97="","",'Portfolio Register'!AE97)</f>
        <v/>
      </c>
      <c r="AF590" s="1" t="n">
        <f aca="false">'Portfolio Register'!AF97</f>
        <v>0</v>
      </c>
      <c r="AG590" s="1" t="str">
        <f aca="false">IF(OR(X590="",AC590="",AC590=0),"",IF(OR(AC590="EXPIRED",AC590="OVERDUE"),"1 - OVERDUE",IF(OR(AC590="MISSING DATE",AC590="CHECK INPUT"),"2 - MISSING / CHECK INPUT",IF(AB590&lt;=30,"3 - DUE ≤ 30 DAYS",IF(AB590&lt;=90,"4 - DUE ≤ 90 DAYS",IF(AB590&lt;=180,"5 - DUE ≤ 180 DAYS","6 - DUE ≤ 12 MONTHS"))))))</f>
        <v/>
      </c>
    </row>
    <row r="591" customFormat="false" ht="14.25" hidden="false" customHeight="false" outlineLevel="0" collapsed="false">
      <c r="D591" s="99"/>
      <c r="H591" s="99"/>
      <c r="X591" s="1" t="n">
        <f aca="false">'Portfolio Register'!A98</f>
        <v>0</v>
      </c>
      <c r="Y591" s="1" t="n">
        <f aca="false">'Portfolio Register'!B98</f>
        <v>0</v>
      </c>
      <c r="Z591" s="1" t="str">
        <f aca="false">"OC / Other Defects"</f>
        <v>OC / Other Defects</v>
      </c>
      <c r="AA591" s="99" t="str">
        <f aca="false">IF('Portfolio Register'!AB98="","",'Portfolio Register'!AB98)</f>
        <v/>
      </c>
      <c r="AB591" s="1" t="str">
        <f aca="false">IF('Portfolio Register'!AG98="","",'Portfolio Register'!AG98)</f>
        <v/>
      </c>
      <c r="AC591" s="1" t="str">
        <f aca="false">'Portfolio Register'!AH98</f>
        <v/>
      </c>
      <c r="AD591" s="1" t="str">
        <f aca="false">'Portfolio Register'!AD98</f>
        <v/>
      </c>
      <c r="AE591" s="99" t="str">
        <f aca="false">IF('Portfolio Register'!AE98="","",'Portfolio Register'!AE98)</f>
        <v/>
      </c>
      <c r="AF591" s="1" t="n">
        <f aca="false">'Portfolio Register'!AF98</f>
        <v>0</v>
      </c>
      <c r="AG591" s="1" t="str">
        <f aca="false">IF(OR(X591="",AC591="",AC591=0),"",IF(OR(AC591="EXPIRED",AC591="OVERDUE"),"1 - OVERDUE",IF(OR(AC591="MISSING DATE",AC591="CHECK INPUT"),"2 - MISSING / CHECK INPUT",IF(AB591&lt;=30,"3 - DUE ≤ 30 DAYS",IF(AB591&lt;=90,"4 - DUE ≤ 90 DAYS",IF(AB591&lt;=180,"5 - DUE ≤ 180 DAYS","6 - DUE ≤ 12 MONTHS"))))))</f>
        <v/>
      </c>
    </row>
    <row r="592" customFormat="false" ht="14.25" hidden="false" customHeight="false" outlineLevel="0" collapsed="false">
      <c r="D592" s="99"/>
      <c r="H592" s="99"/>
      <c r="X592" s="1" t="n">
        <f aca="false">'Portfolio Register'!A98</f>
        <v>0</v>
      </c>
      <c r="Y592" s="1" t="n">
        <f aca="false">'Portfolio Register'!B98</f>
        <v>0</v>
      </c>
      <c r="Z592" s="1" t="str">
        <f aca="false">"Major Defects"</f>
        <v>Major Defects</v>
      </c>
      <c r="AA592" s="99" t="str">
        <f aca="false">IF('Portfolio Register'!AC98="","",'Portfolio Register'!AC98)</f>
        <v/>
      </c>
      <c r="AB592" s="1" t="str">
        <f aca="false">IF('Portfolio Register'!AI98="","",'Portfolio Register'!AI98)</f>
        <v/>
      </c>
      <c r="AC592" s="1" t="str">
        <f aca="false">'Portfolio Register'!AJ98</f>
        <v/>
      </c>
      <c r="AD592" s="1" t="str">
        <f aca="false">'Portfolio Register'!AD98</f>
        <v/>
      </c>
      <c r="AE592" s="99" t="str">
        <f aca="false">IF('Portfolio Register'!AE98="","",'Portfolio Register'!AE98)</f>
        <v/>
      </c>
      <c r="AF592" s="1" t="n">
        <f aca="false">'Portfolio Register'!AF98</f>
        <v>0</v>
      </c>
      <c r="AG592" s="1" t="str">
        <f aca="false">IF(OR(X592="",AC592="",AC592=0),"",IF(OR(AC592="EXPIRED",AC592="OVERDUE"),"1 - OVERDUE",IF(OR(AC592="MISSING DATE",AC592="CHECK INPUT"),"2 - MISSING / CHECK INPUT",IF(AB592&lt;=30,"3 - DUE ≤ 30 DAYS",IF(AB592&lt;=90,"4 - DUE ≤ 90 DAYS",IF(AB592&lt;=180,"5 - DUE ≤ 180 DAYS","6 - DUE ≤ 12 MONTHS"))))))</f>
        <v/>
      </c>
    </row>
    <row r="593" customFormat="false" ht="14.25" hidden="false" customHeight="false" outlineLevel="0" collapsed="false">
      <c r="D593" s="99"/>
      <c r="H593" s="99"/>
      <c r="X593" s="1" t="n">
        <f aca="false">'Portfolio Register'!A99</f>
        <v>0</v>
      </c>
      <c r="Y593" s="1" t="n">
        <f aca="false">'Portfolio Register'!B99</f>
        <v>0</v>
      </c>
      <c r="Z593" s="1" t="str">
        <f aca="false">"OC / Other Defects"</f>
        <v>OC / Other Defects</v>
      </c>
      <c r="AA593" s="99" t="str">
        <f aca="false">IF('Portfolio Register'!AB99="","",'Portfolio Register'!AB99)</f>
        <v/>
      </c>
      <c r="AB593" s="1" t="str">
        <f aca="false">IF('Portfolio Register'!AG99="","",'Portfolio Register'!AG99)</f>
        <v/>
      </c>
      <c r="AC593" s="1" t="str">
        <f aca="false">'Portfolio Register'!AH99</f>
        <v/>
      </c>
      <c r="AD593" s="1" t="str">
        <f aca="false">'Portfolio Register'!AD99</f>
        <v/>
      </c>
      <c r="AE593" s="99" t="str">
        <f aca="false">IF('Portfolio Register'!AE99="","",'Portfolio Register'!AE99)</f>
        <v/>
      </c>
      <c r="AF593" s="1" t="n">
        <f aca="false">'Portfolio Register'!AF99</f>
        <v>0</v>
      </c>
      <c r="AG593" s="1" t="str">
        <f aca="false">IF(OR(X593="",AC593="",AC593=0),"",IF(OR(AC593="EXPIRED",AC593="OVERDUE"),"1 - OVERDUE",IF(OR(AC593="MISSING DATE",AC593="CHECK INPUT"),"2 - MISSING / CHECK INPUT",IF(AB593&lt;=30,"3 - DUE ≤ 30 DAYS",IF(AB593&lt;=90,"4 - DUE ≤ 90 DAYS",IF(AB593&lt;=180,"5 - DUE ≤ 180 DAYS","6 - DUE ≤ 12 MONTHS"))))))</f>
        <v/>
      </c>
    </row>
    <row r="594" customFormat="false" ht="14.25" hidden="false" customHeight="false" outlineLevel="0" collapsed="false">
      <c r="D594" s="99"/>
      <c r="H594" s="99"/>
      <c r="X594" s="1" t="n">
        <f aca="false">'Portfolio Register'!A99</f>
        <v>0</v>
      </c>
      <c r="Y594" s="1" t="n">
        <f aca="false">'Portfolio Register'!B99</f>
        <v>0</v>
      </c>
      <c r="Z594" s="1" t="str">
        <f aca="false">"Major Defects"</f>
        <v>Major Defects</v>
      </c>
      <c r="AA594" s="99" t="str">
        <f aca="false">IF('Portfolio Register'!AC99="","",'Portfolio Register'!AC99)</f>
        <v/>
      </c>
      <c r="AB594" s="1" t="str">
        <f aca="false">IF('Portfolio Register'!AI99="","",'Portfolio Register'!AI99)</f>
        <v/>
      </c>
      <c r="AC594" s="1" t="str">
        <f aca="false">'Portfolio Register'!AJ99</f>
        <v/>
      </c>
      <c r="AD594" s="1" t="str">
        <f aca="false">'Portfolio Register'!AD99</f>
        <v/>
      </c>
      <c r="AE594" s="99" t="str">
        <f aca="false">IF('Portfolio Register'!AE99="","",'Portfolio Register'!AE99)</f>
        <v/>
      </c>
      <c r="AF594" s="1" t="n">
        <f aca="false">'Portfolio Register'!AF99</f>
        <v>0</v>
      </c>
      <c r="AG594" s="1" t="str">
        <f aca="false">IF(OR(X594="",AC594="",AC594=0),"",IF(OR(AC594="EXPIRED",AC594="OVERDUE"),"1 - OVERDUE",IF(OR(AC594="MISSING DATE",AC594="CHECK INPUT"),"2 - MISSING / CHECK INPUT",IF(AB594&lt;=30,"3 - DUE ≤ 30 DAYS",IF(AB594&lt;=90,"4 - DUE ≤ 90 DAYS",IF(AB594&lt;=180,"5 - DUE ≤ 180 DAYS","6 - DUE ≤ 12 MONTHS"))))))</f>
        <v/>
      </c>
    </row>
    <row r="595" customFormat="false" ht="14.25" hidden="false" customHeight="false" outlineLevel="0" collapsed="false">
      <c r="D595" s="99"/>
      <c r="H595" s="99"/>
      <c r="X595" s="1" t="n">
        <f aca="false">'Portfolio Register'!A100</f>
        <v>0</v>
      </c>
      <c r="Y595" s="1" t="n">
        <f aca="false">'Portfolio Register'!B100</f>
        <v>0</v>
      </c>
      <c r="Z595" s="1" t="str">
        <f aca="false">"OC / Other Defects"</f>
        <v>OC / Other Defects</v>
      </c>
      <c r="AA595" s="99" t="str">
        <f aca="false">IF('Portfolio Register'!AB100="","",'Portfolio Register'!AB100)</f>
        <v/>
      </c>
      <c r="AB595" s="1" t="str">
        <f aca="false">IF('Portfolio Register'!AG100="","",'Portfolio Register'!AG100)</f>
        <v/>
      </c>
      <c r="AC595" s="1" t="str">
        <f aca="false">'Portfolio Register'!AH100</f>
        <v/>
      </c>
      <c r="AD595" s="1" t="str">
        <f aca="false">'Portfolio Register'!AD100</f>
        <v/>
      </c>
      <c r="AE595" s="99" t="str">
        <f aca="false">IF('Portfolio Register'!AE100="","",'Portfolio Register'!AE100)</f>
        <v/>
      </c>
      <c r="AF595" s="1" t="n">
        <f aca="false">'Portfolio Register'!AF100</f>
        <v>0</v>
      </c>
      <c r="AG595" s="1" t="str">
        <f aca="false">IF(OR(X595="",AC595="",AC595=0),"",IF(OR(AC595="EXPIRED",AC595="OVERDUE"),"1 - OVERDUE",IF(OR(AC595="MISSING DATE",AC595="CHECK INPUT"),"2 - MISSING / CHECK INPUT",IF(AB595&lt;=30,"3 - DUE ≤ 30 DAYS",IF(AB595&lt;=90,"4 - DUE ≤ 90 DAYS",IF(AB595&lt;=180,"5 - DUE ≤ 180 DAYS","6 - DUE ≤ 12 MONTHS"))))))</f>
        <v/>
      </c>
    </row>
    <row r="596" customFormat="false" ht="14.25" hidden="false" customHeight="false" outlineLevel="0" collapsed="false">
      <c r="D596" s="99"/>
      <c r="H596" s="99"/>
      <c r="X596" s="1" t="n">
        <f aca="false">'Portfolio Register'!A100</f>
        <v>0</v>
      </c>
      <c r="Y596" s="1" t="n">
        <f aca="false">'Portfolio Register'!B100</f>
        <v>0</v>
      </c>
      <c r="Z596" s="1" t="str">
        <f aca="false">"Major Defects"</f>
        <v>Major Defects</v>
      </c>
      <c r="AA596" s="99" t="str">
        <f aca="false">IF('Portfolio Register'!AC100="","",'Portfolio Register'!AC100)</f>
        <v/>
      </c>
      <c r="AB596" s="1" t="str">
        <f aca="false">IF('Portfolio Register'!AI100="","",'Portfolio Register'!AI100)</f>
        <v/>
      </c>
      <c r="AC596" s="1" t="str">
        <f aca="false">'Portfolio Register'!AJ100</f>
        <v/>
      </c>
      <c r="AD596" s="1" t="str">
        <f aca="false">'Portfolio Register'!AD100</f>
        <v/>
      </c>
      <c r="AE596" s="99" t="str">
        <f aca="false">IF('Portfolio Register'!AE100="","",'Portfolio Register'!AE100)</f>
        <v/>
      </c>
      <c r="AF596" s="1" t="n">
        <f aca="false">'Portfolio Register'!AF100</f>
        <v>0</v>
      </c>
      <c r="AG596" s="1" t="str">
        <f aca="false">IF(OR(X596="",AC596="",AC596=0),"",IF(OR(AC596="EXPIRED",AC596="OVERDUE"),"1 - OVERDUE",IF(OR(AC596="MISSING DATE",AC596="CHECK INPUT"),"2 - MISSING / CHECK INPUT",IF(AB596&lt;=30,"3 - DUE ≤ 30 DAYS",IF(AB596&lt;=90,"4 - DUE ≤ 90 DAYS",IF(AB596&lt;=180,"5 - DUE ≤ 180 DAYS","6 - DUE ≤ 12 MONTHS"))))))</f>
        <v/>
      </c>
    </row>
    <row r="597" customFormat="false" ht="14.25" hidden="false" customHeight="false" outlineLevel="0" collapsed="false">
      <c r="D597" s="99"/>
      <c r="H597" s="99"/>
      <c r="X597" s="1" t="n">
        <f aca="false">'Portfolio Register'!A101</f>
        <v>0</v>
      </c>
      <c r="Y597" s="1" t="n">
        <f aca="false">'Portfolio Register'!B101</f>
        <v>0</v>
      </c>
      <c r="Z597" s="1" t="str">
        <f aca="false">"OC / Other Defects"</f>
        <v>OC / Other Defects</v>
      </c>
      <c r="AA597" s="99" t="str">
        <f aca="false">IF('Portfolio Register'!AB101="","",'Portfolio Register'!AB101)</f>
        <v/>
      </c>
      <c r="AB597" s="1" t="str">
        <f aca="false">IF('Portfolio Register'!AG101="","",'Portfolio Register'!AG101)</f>
        <v/>
      </c>
      <c r="AC597" s="1" t="str">
        <f aca="false">'Portfolio Register'!AH101</f>
        <v/>
      </c>
      <c r="AD597" s="1" t="str">
        <f aca="false">'Portfolio Register'!AD101</f>
        <v/>
      </c>
      <c r="AE597" s="99" t="str">
        <f aca="false">IF('Portfolio Register'!AE101="","",'Portfolio Register'!AE101)</f>
        <v/>
      </c>
      <c r="AF597" s="1" t="n">
        <f aca="false">'Portfolio Register'!AF101</f>
        <v>0</v>
      </c>
      <c r="AG597" s="1" t="str">
        <f aca="false">IF(OR(X597="",AC597="",AC597=0),"",IF(OR(AC597="EXPIRED",AC597="OVERDUE"),"1 - OVERDUE",IF(OR(AC597="MISSING DATE",AC597="CHECK INPUT"),"2 - MISSING / CHECK INPUT",IF(AB597&lt;=30,"3 - DUE ≤ 30 DAYS",IF(AB597&lt;=90,"4 - DUE ≤ 90 DAYS",IF(AB597&lt;=180,"5 - DUE ≤ 180 DAYS","6 - DUE ≤ 12 MONTHS"))))))</f>
        <v/>
      </c>
    </row>
    <row r="598" customFormat="false" ht="14.25" hidden="false" customHeight="false" outlineLevel="0" collapsed="false">
      <c r="D598" s="99"/>
      <c r="H598" s="99"/>
      <c r="X598" s="1" t="n">
        <f aca="false">'Portfolio Register'!A101</f>
        <v>0</v>
      </c>
      <c r="Y598" s="1" t="n">
        <f aca="false">'Portfolio Register'!B101</f>
        <v>0</v>
      </c>
      <c r="Z598" s="1" t="str">
        <f aca="false">"Major Defects"</f>
        <v>Major Defects</v>
      </c>
      <c r="AA598" s="99" t="str">
        <f aca="false">IF('Portfolio Register'!AC101="","",'Portfolio Register'!AC101)</f>
        <v/>
      </c>
      <c r="AB598" s="1" t="str">
        <f aca="false">IF('Portfolio Register'!AI101="","",'Portfolio Register'!AI101)</f>
        <v/>
      </c>
      <c r="AC598" s="1" t="str">
        <f aca="false">'Portfolio Register'!AJ101</f>
        <v/>
      </c>
      <c r="AD598" s="1" t="str">
        <f aca="false">'Portfolio Register'!AD101</f>
        <v/>
      </c>
      <c r="AE598" s="99" t="str">
        <f aca="false">IF('Portfolio Register'!AE101="","",'Portfolio Register'!AE101)</f>
        <v/>
      </c>
      <c r="AF598" s="1" t="n">
        <f aca="false">'Portfolio Register'!AF101</f>
        <v>0</v>
      </c>
      <c r="AG598" s="1" t="str">
        <f aca="false">IF(OR(X598="",AC598="",AC598=0),"",IF(OR(AC598="EXPIRED",AC598="OVERDUE"),"1 - OVERDUE",IF(OR(AC598="MISSING DATE",AC598="CHECK INPUT"),"2 - MISSING / CHECK INPUT",IF(AB598&lt;=30,"3 - DUE ≤ 30 DAYS",IF(AB598&lt;=90,"4 - DUE ≤ 90 DAYS",IF(AB598&lt;=180,"5 - DUE ≤ 180 DAYS","6 - DUE ≤ 12 MONTHS"))))))</f>
        <v/>
      </c>
    </row>
    <row r="599" customFormat="false" ht="14.25" hidden="false" customHeight="false" outlineLevel="0" collapsed="false">
      <c r="D599" s="99"/>
      <c r="H599" s="99"/>
      <c r="X599" s="1" t="n">
        <f aca="false">'Portfolio Register'!A102</f>
        <v>0</v>
      </c>
      <c r="Y599" s="1" t="n">
        <f aca="false">'Portfolio Register'!B102</f>
        <v>0</v>
      </c>
      <c r="Z599" s="1" t="str">
        <f aca="false">"OC / Other Defects"</f>
        <v>OC / Other Defects</v>
      </c>
      <c r="AA599" s="99" t="str">
        <f aca="false">IF('Portfolio Register'!AB102="","",'Portfolio Register'!AB102)</f>
        <v/>
      </c>
      <c r="AB599" s="1" t="str">
        <f aca="false">IF('Portfolio Register'!AG102="","",'Portfolio Register'!AG102)</f>
        <v/>
      </c>
      <c r="AC599" s="1" t="str">
        <f aca="false">'Portfolio Register'!AH102</f>
        <v/>
      </c>
      <c r="AD599" s="1" t="str">
        <f aca="false">'Portfolio Register'!AD102</f>
        <v/>
      </c>
      <c r="AE599" s="99" t="str">
        <f aca="false">IF('Portfolio Register'!AE102="","",'Portfolio Register'!AE102)</f>
        <v/>
      </c>
      <c r="AF599" s="1" t="n">
        <f aca="false">'Portfolio Register'!AF102</f>
        <v>0</v>
      </c>
      <c r="AG599" s="1" t="str">
        <f aca="false">IF(OR(X599="",AC599="",AC599=0),"",IF(OR(AC599="EXPIRED",AC599="OVERDUE"),"1 - OVERDUE",IF(OR(AC599="MISSING DATE",AC599="CHECK INPUT"),"2 - MISSING / CHECK INPUT",IF(AB599&lt;=30,"3 - DUE ≤ 30 DAYS",IF(AB599&lt;=90,"4 - DUE ≤ 90 DAYS",IF(AB599&lt;=180,"5 - DUE ≤ 180 DAYS","6 - DUE ≤ 12 MONTHS"))))))</f>
        <v/>
      </c>
    </row>
    <row r="600" customFormat="false" ht="14.25" hidden="false" customHeight="false" outlineLevel="0" collapsed="false">
      <c r="D600" s="99"/>
      <c r="H600" s="99"/>
      <c r="X600" s="1" t="n">
        <f aca="false">'Portfolio Register'!A102</f>
        <v>0</v>
      </c>
      <c r="Y600" s="1" t="n">
        <f aca="false">'Portfolio Register'!B102</f>
        <v>0</v>
      </c>
      <c r="Z600" s="1" t="str">
        <f aca="false">"Major Defects"</f>
        <v>Major Defects</v>
      </c>
      <c r="AA600" s="99" t="str">
        <f aca="false">IF('Portfolio Register'!AC102="","",'Portfolio Register'!AC102)</f>
        <v/>
      </c>
      <c r="AB600" s="1" t="str">
        <f aca="false">IF('Portfolio Register'!AI102="","",'Portfolio Register'!AI102)</f>
        <v/>
      </c>
      <c r="AC600" s="1" t="str">
        <f aca="false">'Portfolio Register'!AJ102</f>
        <v/>
      </c>
      <c r="AD600" s="1" t="str">
        <f aca="false">'Portfolio Register'!AD102</f>
        <v/>
      </c>
      <c r="AE600" s="99" t="str">
        <f aca="false">IF('Portfolio Register'!AE102="","",'Portfolio Register'!AE102)</f>
        <v/>
      </c>
      <c r="AF600" s="1" t="n">
        <f aca="false">'Portfolio Register'!AF102</f>
        <v>0</v>
      </c>
      <c r="AG600" s="1" t="str">
        <f aca="false">IF(OR(X600="",AC600="",AC600=0),"",IF(OR(AC600="EXPIRED",AC600="OVERDUE"),"1 - OVERDUE",IF(OR(AC600="MISSING DATE",AC600="CHECK INPUT"),"2 - MISSING / CHECK INPUT",IF(AB600&lt;=30,"3 - DUE ≤ 30 DAYS",IF(AB600&lt;=90,"4 - DUE ≤ 90 DAYS",IF(AB600&lt;=180,"5 - DUE ≤ 180 DAYS","6 - DUE ≤ 12 MONTHS"))))))</f>
        <v/>
      </c>
    </row>
    <row r="601" customFormat="false" ht="14.25" hidden="false" customHeight="false" outlineLevel="0" collapsed="false">
      <c r="D601" s="99"/>
      <c r="H601" s="99"/>
      <c r="X601" s="1" t="n">
        <f aca="false">'Portfolio Register'!A103</f>
        <v>0</v>
      </c>
      <c r="Y601" s="1" t="n">
        <f aca="false">'Portfolio Register'!B103</f>
        <v>0</v>
      </c>
      <c r="Z601" s="1" t="str">
        <f aca="false">"OC / Other Defects"</f>
        <v>OC / Other Defects</v>
      </c>
      <c r="AA601" s="99" t="str">
        <f aca="false">IF('Portfolio Register'!AB103="","",'Portfolio Register'!AB103)</f>
        <v/>
      </c>
      <c r="AB601" s="1" t="str">
        <f aca="false">IF('Portfolio Register'!AG103="","",'Portfolio Register'!AG103)</f>
        <v/>
      </c>
      <c r="AC601" s="1" t="str">
        <f aca="false">'Portfolio Register'!AH103</f>
        <v/>
      </c>
      <c r="AD601" s="1" t="str">
        <f aca="false">'Portfolio Register'!AD103</f>
        <v/>
      </c>
      <c r="AE601" s="99" t="str">
        <f aca="false">IF('Portfolio Register'!AE103="","",'Portfolio Register'!AE103)</f>
        <v/>
      </c>
      <c r="AF601" s="1" t="n">
        <f aca="false">'Portfolio Register'!AF103</f>
        <v>0</v>
      </c>
      <c r="AG601" s="1" t="str">
        <f aca="false">IF(OR(X601="",AC601="",AC601=0),"",IF(OR(AC601="EXPIRED",AC601="OVERDUE"),"1 - OVERDUE",IF(OR(AC601="MISSING DATE",AC601="CHECK INPUT"),"2 - MISSING / CHECK INPUT",IF(AB601&lt;=30,"3 - DUE ≤ 30 DAYS",IF(AB601&lt;=90,"4 - DUE ≤ 90 DAYS",IF(AB601&lt;=180,"5 - DUE ≤ 180 DAYS","6 - DUE ≤ 12 MONTHS"))))))</f>
        <v/>
      </c>
    </row>
    <row r="602" customFormat="false" ht="14.25" hidden="false" customHeight="false" outlineLevel="0" collapsed="false">
      <c r="D602" s="99"/>
      <c r="H602" s="99"/>
      <c r="X602" s="1" t="n">
        <f aca="false">'Portfolio Register'!A103</f>
        <v>0</v>
      </c>
      <c r="Y602" s="1" t="n">
        <f aca="false">'Portfolio Register'!B103</f>
        <v>0</v>
      </c>
      <c r="Z602" s="1" t="str">
        <f aca="false">"Major Defects"</f>
        <v>Major Defects</v>
      </c>
      <c r="AA602" s="99" t="str">
        <f aca="false">IF('Portfolio Register'!AC103="","",'Portfolio Register'!AC103)</f>
        <v/>
      </c>
      <c r="AB602" s="1" t="str">
        <f aca="false">IF('Portfolio Register'!AI103="","",'Portfolio Register'!AI103)</f>
        <v/>
      </c>
      <c r="AC602" s="1" t="str">
        <f aca="false">'Portfolio Register'!AJ103</f>
        <v/>
      </c>
      <c r="AD602" s="1" t="str">
        <f aca="false">'Portfolio Register'!AD103</f>
        <v/>
      </c>
      <c r="AE602" s="99" t="str">
        <f aca="false">IF('Portfolio Register'!AE103="","",'Portfolio Register'!AE103)</f>
        <v/>
      </c>
      <c r="AF602" s="1" t="n">
        <f aca="false">'Portfolio Register'!AF103</f>
        <v>0</v>
      </c>
      <c r="AG602" s="1" t="str">
        <f aca="false">IF(OR(X602="",AC602="",AC602=0),"",IF(OR(AC602="EXPIRED",AC602="OVERDUE"),"1 - OVERDUE",IF(OR(AC602="MISSING DATE",AC602="CHECK INPUT"),"2 - MISSING / CHECK INPUT",IF(AB602&lt;=30,"3 - DUE ≤ 30 DAYS",IF(AB602&lt;=90,"4 - DUE ≤ 90 DAYS",IF(AB602&lt;=180,"5 - DUE ≤ 180 DAYS","6 - DUE ≤ 12 MONTHS"))))))</f>
        <v/>
      </c>
    </row>
    <row r="603" customFormat="false" ht="14.25" hidden="false" customHeight="false" outlineLevel="0" collapsed="false">
      <c r="D603" s="99"/>
      <c r="H603" s="99"/>
      <c r="X603" s="1" t="n">
        <f aca="false">'Portfolio Register'!A104</f>
        <v>0</v>
      </c>
      <c r="Y603" s="1" t="n">
        <f aca="false">'Portfolio Register'!B104</f>
        <v>0</v>
      </c>
      <c r="Z603" s="1" t="str">
        <f aca="false">"OC / Other Defects"</f>
        <v>OC / Other Defects</v>
      </c>
      <c r="AA603" s="99" t="str">
        <f aca="false">IF('Portfolio Register'!AB104="","",'Portfolio Register'!AB104)</f>
        <v/>
      </c>
      <c r="AB603" s="1" t="str">
        <f aca="false">IF('Portfolio Register'!AG104="","",'Portfolio Register'!AG104)</f>
        <v/>
      </c>
      <c r="AC603" s="1" t="str">
        <f aca="false">'Portfolio Register'!AH104</f>
        <v/>
      </c>
      <c r="AD603" s="1" t="str">
        <f aca="false">'Portfolio Register'!AD104</f>
        <v/>
      </c>
      <c r="AE603" s="99" t="str">
        <f aca="false">IF('Portfolio Register'!AE104="","",'Portfolio Register'!AE104)</f>
        <v/>
      </c>
      <c r="AF603" s="1" t="n">
        <f aca="false">'Portfolio Register'!AF104</f>
        <v>0</v>
      </c>
      <c r="AG603" s="1" t="str">
        <f aca="false">IF(OR(X603="",AC603="",AC603=0),"",IF(OR(AC603="EXPIRED",AC603="OVERDUE"),"1 - OVERDUE",IF(OR(AC603="MISSING DATE",AC603="CHECK INPUT"),"2 - MISSING / CHECK INPUT",IF(AB603&lt;=30,"3 - DUE ≤ 30 DAYS",IF(AB603&lt;=90,"4 - DUE ≤ 90 DAYS",IF(AB603&lt;=180,"5 - DUE ≤ 180 DAYS","6 - DUE ≤ 12 MONTHS"))))))</f>
        <v/>
      </c>
    </row>
    <row r="604" customFormat="false" ht="14.25" hidden="false" customHeight="false" outlineLevel="0" collapsed="false">
      <c r="D604" s="99"/>
      <c r="H604" s="99"/>
      <c r="X604" s="1" t="n">
        <f aca="false">'Portfolio Register'!A104</f>
        <v>0</v>
      </c>
      <c r="Y604" s="1" t="n">
        <f aca="false">'Portfolio Register'!B104</f>
        <v>0</v>
      </c>
      <c r="Z604" s="1" t="str">
        <f aca="false">"Major Defects"</f>
        <v>Major Defects</v>
      </c>
      <c r="AA604" s="99" t="str">
        <f aca="false">IF('Portfolio Register'!AC104="","",'Portfolio Register'!AC104)</f>
        <v/>
      </c>
      <c r="AB604" s="1" t="str">
        <f aca="false">IF('Portfolio Register'!AI104="","",'Portfolio Register'!AI104)</f>
        <v/>
      </c>
      <c r="AC604" s="1" t="str">
        <f aca="false">'Portfolio Register'!AJ104</f>
        <v/>
      </c>
      <c r="AD604" s="1" t="str">
        <f aca="false">'Portfolio Register'!AD104</f>
        <v/>
      </c>
      <c r="AE604" s="99" t="str">
        <f aca="false">IF('Portfolio Register'!AE104="","",'Portfolio Register'!AE104)</f>
        <v/>
      </c>
      <c r="AF604" s="1" t="n">
        <f aca="false">'Portfolio Register'!AF104</f>
        <v>0</v>
      </c>
      <c r="AG604" s="1" t="str">
        <f aca="false">IF(OR(X604="",AC604="",AC604=0),"",IF(OR(AC604="EXPIRED",AC604="OVERDUE"),"1 - OVERDUE",IF(OR(AC604="MISSING DATE",AC604="CHECK INPUT"),"2 - MISSING / CHECK INPUT",IF(AB604&lt;=30,"3 - DUE ≤ 30 DAYS",IF(AB604&lt;=90,"4 - DUE ≤ 90 DAYS",IF(AB604&lt;=180,"5 - DUE ≤ 180 DAYS","6 - DUE ≤ 12 MONTHS"))))))</f>
        <v/>
      </c>
    </row>
  </sheetData>
  <mergeCells count="2">
    <mergeCell ref="A1:J1"/>
    <mergeCell ref="A2:J2"/>
  </mergeCells>
  <conditionalFormatting sqref="F5:F404">
    <cfRule type="containsText" priority="2" operator="containsText" aboveAverage="0" equalAverage="0" bottom="0" percent="0" rank="0" text="OVERDUE" dxfId="53">
      <formula>NOT(ISERROR(SEARCH("OVERDUE",F5)))</formula>
    </cfRule>
    <cfRule type="containsText" priority="3" operator="containsText" aboveAverage="0" equalAverage="0" bottom="0" percent="0" rank="0" text="MISSING" dxfId="54">
      <formula>NOT(ISERROR(SEARCH("MISSING",F5)))</formula>
    </cfRule>
    <cfRule type="containsText" priority="4" operator="containsText" aboveAverage="0" equalAverage="0" bottom="0" percent="0" rank="0" text="30 DAYS" dxfId="55">
      <formula>NOT(ISERROR(SEARCH("30 DAYS",F5)))</formula>
    </cfRule>
    <cfRule type="containsText" priority="5" operator="containsText" aboveAverage="0" equalAverage="0" bottom="0" percent="0" rank="0" text="180 DAYS" dxfId="56">
      <formula>NOT(ISERROR(SEARCH("180 DAYS",F5)))</formula>
    </cfRule>
  </conditionalFormatting>
  <conditionalFormatting sqref="J5:J404">
    <cfRule type="containsText" priority="6" operator="containsText" aboveAverage="0" equalAverage="0" bottom="0" percent="0" rank="0" text="OVERDUE" dxfId="57">
      <formula>NOT(ISERROR(SEARCH("OVERDUE",J5)))</formula>
    </cfRule>
    <cfRule type="containsText" priority="7" operator="containsText" aboveAverage="0" equalAverage="0" bottom="0" percent="0" rank="0" text="MISSING" dxfId="58">
      <formula>NOT(ISERROR(SEARCH("MISSING",J5)))</formula>
    </cfRule>
    <cfRule type="containsText" priority="8" operator="containsText" aboveAverage="0" equalAverage="0" bottom="0" percent="0" rank="0" text="30 DAYS" dxfId="59">
      <formula>NOT(ISERROR(SEARCH("30 DAYS",J5)))</formula>
    </cfRule>
    <cfRule type="containsText" priority="9" operator="containsText" aboveAverage="0" equalAverage="0" bottom="0" percent="0" rank="0" text="180 DAYS" dxfId="60">
      <formula>NOT(ISERROR(SEARCH("180 DAYS",J5)))</formula>
    </cfRule>
  </conditionalFormatting>
  <conditionalFormatting sqref="I5:I404">
    <cfRule type="containsText" priority="10" operator="containsText" aboveAverage="0" equalAverage="0" bottom="0" percent="0" rank="0" text="Completed" dxfId="61">
      <formula>NOT(ISERROR(SEARCH("Completed",I5)))</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10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customHeight="false" zeroHeight="false" outlineLevelRow="0" outlineLevelCol="0"/>
  <cols>
    <col collapsed="false" customWidth="true" hidden="false" outlineLevel="0" max="24" min="1" style="1" width="14"/>
  </cols>
  <sheetData>
    <row r="1" customFormat="false" ht="32.1" hidden="false" customHeight="true" outlineLevel="0" collapsed="false">
      <c r="A1" s="100" t="s">
        <v>97</v>
      </c>
      <c r="B1" s="100"/>
      <c r="C1" s="100"/>
      <c r="D1" s="100"/>
      <c r="E1" s="100"/>
      <c r="F1" s="100"/>
      <c r="G1" s="100"/>
      <c r="H1" s="100"/>
      <c r="I1" s="100"/>
      <c r="J1" s="100"/>
      <c r="K1" s="100"/>
      <c r="L1" s="100"/>
      <c r="M1" s="100"/>
      <c r="N1" s="100"/>
      <c r="O1" s="100"/>
      <c r="P1" s="100"/>
      <c r="Q1" s="100"/>
      <c r="R1" s="100"/>
      <c r="S1" s="100"/>
      <c r="T1" s="100"/>
      <c r="U1" s="100"/>
      <c r="V1" s="100"/>
      <c r="W1" s="100"/>
      <c r="X1" s="100"/>
    </row>
    <row r="2" customFormat="false" ht="30" hidden="false" customHeight="true" outlineLevel="0" collapsed="false">
      <c r="A2" s="101" t="s">
        <v>98</v>
      </c>
      <c r="B2" s="101"/>
      <c r="C2" s="101"/>
      <c r="D2" s="101"/>
      <c r="E2" s="101"/>
      <c r="F2" s="101"/>
      <c r="G2" s="101"/>
      <c r="H2" s="101"/>
      <c r="I2" s="101"/>
      <c r="J2" s="101"/>
      <c r="K2" s="101"/>
      <c r="L2" s="101"/>
      <c r="M2" s="101"/>
      <c r="N2" s="101"/>
      <c r="O2" s="101"/>
      <c r="P2" s="101"/>
      <c r="Q2" s="101"/>
      <c r="R2" s="101"/>
      <c r="S2" s="101"/>
      <c r="T2" s="101"/>
      <c r="U2" s="101"/>
      <c r="V2" s="101"/>
      <c r="W2" s="101"/>
      <c r="X2" s="101"/>
    </row>
    <row r="4" customFormat="false" ht="24" hidden="false" customHeight="true" outlineLevel="0" collapsed="false">
      <c r="A4" s="102" t="s">
        <v>99</v>
      </c>
      <c r="B4" s="102"/>
      <c r="C4" s="102"/>
      <c r="D4" s="102"/>
      <c r="E4" s="102"/>
      <c r="F4" s="102"/>
      <c r="G4" s="102"/>
      <c r="H4" s="102"/>
      <c r="I4" s="102"/>
      <c r="J4" s="102"/>
      <c r="K4" s="102"/>
      <c r="L4" s="102"/>
      <c r="M4" s="103" t="s">
        <v>100</v>
      </c>
      <c r="N4" s="103"/>
      <c r="O4" s="103"/>
      <c r="P4" s="103"/>
      <c r="Q4" s="103"/>
      <c r="R4" s="103"/>
      <c r="S4" s="103"/>
      <c r="T4" s="103"/>
      <c r="U4" s="103"/>
      <c r="V4" s="103"/>
      <c r="W4" s="103"/>
      <c r="X4" s="103"/>
    </row>
    <row r="5" customFormat="false" ht="24" hidden="false" customHeight="true" outlineLevel="0" collapsed="false">
      <c r="A5" s="104" t="s">
        <v>101</v>
      </c>
      <c r="B5" s="104" t="s">
        <v>102</v>
      </c>
      <c r="C5" s="104" t="s">
        <v>103</v>
      </c>
      <c r="D5" s="104" t="s">
        <v>104</v>
      </c>
      <c r="E5" s="104" t="s">
        <v>105</v>
      </c>
      <c r="F5" s="104" t="s">
        <v>106</v>
      </c>
      <c r="G5" s="104" t="s">
        <v>107</v>
      </c>
      <c r="H5" s="104" t="s">
        <v>108</v>
      </c>
      <c r="I5" s="104" t="s">
        <v>109</v>
      </c>
      <c r="J5" s="104" t="s">
        <v>110</v>
      </c>
      <c r="K5" s="104" t="s">
        <v>111</v>
      </c>
      <c r="L5" s="104" t="s">
        <v>112</v>
      </c>
      <c r="M5" s="105" t="s">
        <v>101</v>
      </c>
      <c r="N5" s="104" t="s">
        <v>102</v>
      </c>
      <c r="O5" s="104" t="s">
        <v>103</v>
      </c>
      <c r="P5" s="104" t="s">
        <v>104</v>
      </c>
      <c r="Q5" s="104" t="s">
        <v>105</v>
      </c>
      <c r="R5" s="104" t="s">
        <v>106</v>
      </c>
      <c r="S5" s="104" t="s">
        <v>107</v>
      </c>
      <c r="T5" s="104" t="s">
        <v>108</v>
      </c>
      <c r="U5" s="104" t="s">
        <v>109</v>
      </c>
      <c r="V5" s="104" t="s">
        <v>110</v>
      </c>
      <c r="W5" s="104" t="s">
        <v>111</v>
      </c>
      <c r="X5" s="104" t="s">
        <v>112</v>
      </c>
    </row>
    <row r="6" customFormat="false" ht="21.95" hidden="false" customHeight="true" outlineLevel="0" collapsed="false">
      <c r="A6" s="106" t="str">
        <f aca="false">IF('Portfolio Register'!$A5="","",IF('Portfolio Register'!$U5="","",IFERROR(IF(EDATE(DATE(YEAR('Portfolio Register'!$U5),MONTH('Portfolio Register'!$U5),1),1)=DATE(2026,1,1),'Portfolio Register'!$A5&amp;" (1)",IF(EDATE(DATE(YEAR('Portfolio Register'!$U5),MONTH('Portfolio Register'!$U5),1),2)=DATE(2026,1,1),'Portfolio Register'!$A5&amp;" (2)",IF(EDATE(DATE(YEAR('Portfolio Register'!$U5),MONTH('Portfolio Register'!$U5),1),3)=DATE(2026,1,1),'Portfolio Register'!$A5&amp;" (FINAL)",""))),"")))</f>
        <v/>
      </c>
      <c r="B6" s="106" t="str">
        <f aca="false">IF('Portfolio Register'!$A5="","",IF('Portfolio Register'!$U5="","",IFERROR(IF(EDATE(DATE(YEAR('Portfolio Register'!$U5),MONTH('Portfolio Register'!$U5),1),1)=DATE(2026,2,1),'Portfolio Register'!$A5&amp;" (1)",IF(EDATE(DATE(YEAR('Portfolio Register'!$U5),MONTH('Portfolio Register'!$U5),1),2)=DATE(2026,2,1),'Portfolio Register'!$A5&amp;" (2)",IF(EDATE(DATE(YEAR('Portfolio Register'!$U5),MONTH('Portfolio Register'!$U5),1),3)=DATE(2026,2,1),'Portfolio Register'!$A5&amp;" (FINAL)",""))),"")))</f>
        <v/>
      </c>
      <c r="C6" s="106" t="str">
        <f aca="false">IF('Portfolio Register'!$A5="","",IF('Portfolio Register'!$U5="","",IFERROR(IF(EDATE(DATE(YEAR('Portfolio Register'!$U5),MONTH('Portfolio Register'!$U5),1),1)=DATE(2026,3,1),'Portfolio Register'!$A5&amp;" (1)",IF(EDATE(DATE(YEAR('Portfolio Register'!$U5),MONTH('Portfolio Register'!$U5),1),2)=DATE(2026,3,1),'Portfolio Register'!$A5&amp;" (2)",IF(EDATE(DATE(YEAR('Portfolio Register'!$U5),MONTH('Portfolio Register'!$U5),1),3)=DATE(2026,3,1),'Portfolio Register'!$A5&amp;" (FINAL)",""))),"")))</f>
        <v/>
      </c>
      <c r="D6" s="106" t="str">
        <f aca="false">IF('Portfolio Register'!$A5="","",IF('Portfolio Register'!$U5="","",IFERROR(IF(EDATE(DATE(YEAR('Portfolio Register'!$U5),MONTH('Portfolio Register'!$U5),1),1)=DATE(2026,4,1),'Portfolio Register'!$A5&amp;" (1)",IF(EDATE(DATE(YEAR('Portfolio Register'!$U5),MONTH('Portfolio Register'!$U5),1),2)=DATE(2026,4,1),'Portfolio Register'!$A5&amp;" (2)",IF(EDATE(DATE(YEAR('Portfolio Register'!$U5),MONTH('Portfolio Register'!$U5),1),3)=DATE(2026,4,1),'Portfolio Register'!$A5&amp;" (FINAL)",""))),"")))</f>
        <v/>
      </c>
      <c r="E6" s="106" t="str">
        <f aca="false">IF('Portfolio Register'!$A5="","",IF('Portfolio Register'!$U5="","",IFERROR(IF(EDATE(DATE(YEAR('Portfolio Register'!$U5),MONTH('Portfolio Register'!$U5),1),1)=DATE(2026,5,1),'Portfolio Register'!$A5&amp;" (1)",IF(EDATE(DATE(YEAR('Portfolio Register'!$U5),MONTH('Portfolio Register'!$U5),1),2)=DATE(2026,5,1),'Portfolio Register'!$A5&amp;" (2)",IF(EDATE(DATE(YEAR('Portfolio Register'!$U5),MONTH('Portfolio Register'!$U5),1),3)=DATE(2026,5,1),'Portfolio Register'!$A5&amp;" (FINAL)",""))),"")))</f>
        <v/>
      </c>
      <c r="F6" s="106" t="str">
        <f aca="false">IF('Portfolio Register'!$A5="","",IF('Portfolio Register'!$U5="","",IFERROR(IF(EDATE(DATE(YEAR('Portfolio Register'!$U5),MONTH('Portfolio Register'!$U5),1),1)=DATE(2026,6,1),'Portfolio Register'!$A5&amp;" (1)",IF(EDATE(DATE(YEAR('Portfolio Register'!$U5),MONTH('Portfolio Register'!$U5),1),2)=DATE(2026,6,1),'Portfolio Register'!$A5&amp;" (2)",IF(EDATE(DATE(YEAR('Portfolio Register'!$U5),MONTH('Portfolio Register'!$U5),1),3)=DATE(2026,6,1),'Portfolio Register'!$A5&amp;" (FINAL)",""))),"")))</f>
        <v/>
      </c>
      <c r="G6" s="106" t="str">
        <f aca="false">IF('Portfolio Register'!$A5="","",IF('Portfolio Register'!$U5="","",IFERROR(IF(EDATE(DATE(YEAR('Portfolio Register'!$U5),MONTH('Portfolio Register'!$U5),1),1)=DATE(2026,7,1),'Portfolio Register'!$A5&amp;" (1)",IF(EDATE(DATE(YEAR('Portfolio Register'!$U5),MONTH('Portfolio Register'!$U5),1),2)=DATE(2026,7,1),'Portfolio Register'!$A5&amp;" (2)",IF(EDATE(DATE(YEAR('Portfolio Register'!$U5),MONTH('Portfolio Register'!$U5),1),3)=DATE(2026,7,1),'Portfolio Register'!$A5&amp;" (FINAL)",""))),"")))</f>
        <v/>
      </c>
      <c r="H6" s="107" t="str">
        <f aca="false">IF('Portfolio Register'!$A5="","",IF('Portfolio Register'!$U5="","",IFERROR(IF(EDATE(DATE(YEAR('Portfolio Register'!$U5),MONTH('Portfolio Register'!$U5),1),1)=DATE(2026,8,1),'Portfolio Register'!$A5&amp;" (1)",IF(EDATE(DATE(YEAR('Portfolio Register'!$U5),MONTH('Portfolio Register'!$U5),1),2)=DATE(2026,8,1),'Portfolio Register'!$A5&amp;" (2)",IF(EDATE(DATE(YEAR('Portfolio Register'!$U5),MONTH('Portfolio Register'!$U5),1),3)=DATE(2026,8,1),'Portfolio Register'!$A5&amp;" (FINAL)",""))),"")))</f>
        <v/>
      </c>
      <c r="I6" s="108" t="str">
        <f aca="false">IF('Portfolio Register'!$A5="","",IF('Portfolio Register'!$U5="","",IFERROR(IF(EDATE(DATE(YEAR('Portfolio Register'!$U5),MONTH('Portfolio Register'!$U5),1),1)=DATE(2026,9,1),'Portfolio Register'!$A5&amp;" (1)",IF(EDATE(DATE(YEAR('Portfolio Register'!$U5),MONTH('Portfolio Register'!$U5),1),2)=DATE(2026,9,1),'Portfolio Register'!$A5&amp;" (2)",IF(EDATE(DATE(YEAR('Portfolio Register'!$U5),MONTH('Portfolio Register'!$U5),1),3)=DATE(2026,9,1),'Portfolio Register'!$A5&amp;" (FINAL)",""))),"")))</f>
        <v/>
      </c>
      <c r="J6" s="108" t="str">
        <f aca="false">IF('Portfolio Register'!$A5="","",IF('Portfolio Register'!$U5="","",IFERROR(IF(EDATE(DATE(YEAR('Portfolio Register'!$U5),MONTH('Portfolio Register'!$U5),1),1)=DATE(2026,10,1),'Portfolio Register'!$A5&amp;" (1)",IF(EDATE(DATE(YEAR('Portfolio Register'!$U5),MONTH('Portfolio Register'!$U5),1),2)=DATE(2026,10,1),'Portfolio Register'!$A5&amp;" (2)",IF(EDATE(DATE(YEAR('Portfolio Register'!$U5),MONTH('Portfolio Register'!$U5),1),3)=DATE(2026,10,1),'Portfolio Register'!$A5&amp;" (FINAL)",""))),"")))</f>
        <v/>
      </c>
      <c r="K6" s="106" t="str">
        <f aca="false">IF('Portfolio Register'!$A5="","",IF('Portfolio Register'!$U5="","",IFERROR(IF(EDATE(DATE(YEAR('Portfolio Register'!$U5),MONTH('Portfolio Register'!$U5),1),1)=DATE(2026,11,1),'Portfolio Register'!$A5&amp;" (1)",IF(EDATE(DATE(YEAR('Portfolio Register'!$U5),MONTH('Portfolio Register'!$U5),1),2)=DATE(2026,11,1),'Portfolio Register'!$A5&amp;" (2)",IF(EDATE(DATE(YEAR('Portfolio Register'!$U5),MONTH('Portfolio Register'!$U5),1),3)=DATE(2026,11,1),'Portfolio Register'!$A5&amp;" (FINAL)",""))),"")))</f>
        <v/>
      </c>
      <c r="L6" s="106" t="str">
        <f aca="false">IF('Portfolio Register'!$A5="","",IF('Portfolio Register'!$U5="","",IFERROR(IF(EDATE(DATE(YEAR('Portfolio Register'!$U5),MONTH('Portfolio Register'!$U5),1),1)=DATE(2026,12,1),'Portfolio Register'!$A5&amp;" (1)",IF(EDATE(DATE(YEAR('Portfolio Register'!$U5),MONTH('Portfolio Register'!$U5),1),2)=DATE(2026,12,1),'Portfolio Register'!$A5&amp;" (2)",IF(EDATE(DATE(YEAR('Portfolio Register'!$U5),MONTH('Portfolio Register'!$U5),1),3)=DATE(2026,12,1),'Portfolio Register'!$A5&amp;" (FINAL)",""))),"")))</f>
        <v/>
      </c>
      <c r="M6" s="109" t="str">
        <f aca="false">IF('Portfolio Register'!$A5="","",IF('Portfolio Register'!$U5="","",IFERROR(IF(EDATE(DATE(YEAR('Portfolio Register'!$U5),MONTH('Portfolio Register'!$U5),1),1)=DATE(2027,1,1),'Portfolio Register'!$A5&amp;" (1)",IF(EDATE(DATE(YEAR('Portfolio Register'!$U5),MONTH('Portfolio Register'!$U5),1),2)=DATE(2027,1,1),'Portfolio Register'!$A5&amp;" (2)",IF(EDATE(DATE(YEAR('Portfolio Register'!$U5),MONTH('Portfolio Register'!$U5),1),3)=DATE(2027,1,1),'Portfolio Register'!$A5&amp;" (FINAL)",""))),"")))</f>
        <v/>
      </c>
      <c r="N6" s="106" t="str">
        <f aca="false">IF('Portfolio Register'!$A5="","",IF('Portfolio Register'!$U5="","",IFERROR(IF(EDATE(DATE(YEAR('Portfolio Register'!$U5),MONTH('Portfolio Register'!$U5),1),1)=DATE(2027,2,1),'Portfolio Register'!$A5&amp;" (1)",IF(EDATE(DATE(YEAR('Portfolio Register'!$U5),MONTH('Portfolio Register'!$U5),1),2)=DATE(2027,2,1),'Portfolio Register'!$A5&amp;" (2)",IF(EDATE(DATE(YEAR('Portfolio Register'!$U5),MONTH('Portfolio Register'!$U5),1),3)=DATE(2027,2,1),'Portfolio Register'!$A5&amp;" (FINAL)",""))),"")))</f>
        <v/>
      </c>
      <c r="O6" s="106" t="str">
        <f aca="false">IF('Portfolio Register'!$A5="","",IF('Portfolio Register'!$U5="","",IFERROR(IF(EDATE(DATE(YEAR('Portfolio Register'!$U5),MONTH('Portfolio Register'!$U5),1),1)=DATE(2027,3,1),'Portfolio Register'!$A5&amp;" (1)",IF(EDATE(DATE(YEAR('Portfolio Register'!$U5),MONTH('Portfolio Register'!$U5),1),2)=DATE(2027,3,1),'Portfolio Register'!$A5&amp;" (2)",IF(EDATE(DATE(YEAR('Portfolio Register'!$U5),MONTH('Portfolio Register'!$U5),1),3)=DATE(2027,3,1),'Portfolio Register'!$A5&amp;" (FINAL)",""))),"")))</f>
        <v/>
      </c>
      <c r="P6" s="106" t="str">
        <f aca="false">IF('Portfolio Register'!$A5="","",IF('Portfolio Register'!$U5="","",IFERROR(IF(EDATE(DATE(YEAR('Portfolio Register'!$U5),MONTH('Portfolio Register'!$U5),1),1)=DATE(2027,4,1),'Portfolio Register'!$A5&amp;" (1)",IF(EDATE(DATE(YEAR('Portfolio Register'!$U5),MONTH('Portfolio Register'!$U5),1),2)=DATE(2027,4,1),'Portfolio Register'!$A5&amp;" (2)",IF(EDATE(DATE(YEAR('Portfolio Register'!$U5),MONTH('Portfolio Register'!$U5),1),3)=DATE(2027,4,1),'Portfolio Register'!$A5&amp;" (FINAL)",""))),"")))</f>
        <v/>
      </c>
      <c r="Q6" s="106" t="str">
        <f aca="false">IF('Portfolio Register'!$A5="","",IF('Portfolio Register'!$U5="","",IFERROR(IF(EDATE(DATE(YEAR('Portfolio Register'!$U5),MONTH('Portfolio Register'!$U5),1),1)=DATE(2027,5,1),'Portfolio Register'!$A5&amp;" (1)",IF(EDATE(DATE(YEAR('Portfolio Register'!$U5),MONTH('Portfolio Register'!$U5),1),2)=DATE(2027,5,1),'Portfolio Register'!$A5&amp;" (2)",IF(EDATE(DATE(YEAR('Portfolio Register'!$U5),MONTH('Portfolio Register'!$U5),1),3)=DATE(2027,5,1),'Portfolio Register'!$A5&amp;" (FINAL)",""))),"")))</f>
        <v/>
      </c>
      <c r="R6" s="106" t="str">
        <f aca="false">IF('Portfolio Register'!$A5="","",IF('Portfolio Register'!$U5="","",IFERROR(IF(EDATE(DATE(YEAR('Portfolio Register'!$U5),MONTH('Portfolio Register'!$U5),1),1)=DATE(2027,6,1),'Portfolio Register'!$A5&amp;" (1)",IF(EDATE(DATE(YEAR('Portfolio Register'!$U5),MONTH('Portfolio Register'!$U5),1),2)=DATE(2027,6,1),'Portfolio Register'!$A5&amp;" (2)",IF(EDATE(DATE(YEAR('Portfolio Register'!$U5),MONTH('Portfolio Register'!$U5),1),3)=DATE(2027,6,1),'Portfolio Register'!$A5&amp;" (FINAL)",""))),"")))</f>
        <v/>
      </c>
      <c r="S6" s="106" t="str">
        <f aca="false">IF('Portfolio Register'!$A5="","",IF('Portfolio Register'!$U5="","",IFERROR(IF(EDATE(DATE(YEAR('Portfolio Register'!$U5),MONTH('Portfolio Register'!$U5),1),1)=DATE(2027,7,1),'Portfolio Register'!$A5&amp;" (1)",IF(EDATE(DATE(YEAR('Portfolio Register'!$U5),MONTH('Portfolio Register'!$U5),1),2)=DATE(2027,7,1),'Portfolio Register'!$A5&amp;" (2)",IF(EDATE(DATE(YEAR('Portfolio Register'!$U5),MONTH('Portfolio Register'!$U5),1),3)=DATE(2027,7,1),'Portfolio Register'!$A5&amp;" (FINAL)",""))),"")))</f>
        <v/>
      </c>
      <c r="T6" s="106" t="str">
        <f aca="false">IF('Portfolio Register'!$A5="","",IF('Portfolio Register'!$U5="","",IFERROR(IF(EDATE(DATE(YEAR('Portfolio Register'!$U5),MONTH('Portfolio Register'!$U5),1),1)=DATE(2027,8,1),'Portfolio Register'!$A5&amp;" (1)",IF(EDATE(DATE(YEAR('Portfolio Register'!$U5),MONTH('Portfolio Register'!$U5),1),2)=DATE(2027,8,1),'Portfolio Register'!$A5&amp;" (2)",IF(EDATE(DATE(YEAR('Portfolio Register'!$U5),MONTH('Portfolio Register'!$U5),1),3)=DATE(2027,8,1),'Portfolio Register'!$A5&amp;" (FINAL)",""))),"")))</f>
        <v/>
      </c>
      <c r="U6" s="106" t="str">
        <f aca="false">IF('Portfolio Register'!$A5="","",IF('Portfolio Register'!$U5="","",IFERROR(IF(EDATE(DATE(YEAR('Portfolio Register'!$U5),MONTH('Portfolio Register'!$U5),1),1)=DATE(2027,9,1),'Portfolio Register'!$A5&amp;" (1)",IF(EDATE(DATE(YEAR('Portfolio Register'!$U5),MONTH('Portfolio Register'!$U5),1),2)=DATE(2027,9,1),'Portfolio Register'!$A5&amp;" (2)",IF(EDATE(DATE(YEAR('Portfolio Register'!$U5),MONTH('Portfolio Register'!$U5),1),3)=DATE(2027,9,1),'Portfolio Register'!$A5&amp;" (FINAL)",""))),"")))</f>
        <v/>
      </c>
      <c r="V6" s="106" t="str">
        <f aca="false">IF('Portfolio Register'!$A5="","",IF('Portfolio Register'!$U5="","",IFERROR(IF(EDATE(DATE(YEAR('Portfolio Register'!$U5),MONTH('Portfolio Register'!$U5),1),1)=DATE(2027,10,1),'Portfolio Register'!$A5&amp;" (1)",IF(EDATE(DATE(YEAR('Portfolio Register'!$U5),MONTH('Portfolio Register'!$U5),1),2)=DATE(2027,10,1),'Portfolio Register'!$A5&amp;" (2)",IF(EDATE(DATE(YEAR('Portfolio Register'!$U5),MONTH('Portfolio Register'!$U5),1),3)=DATE(2027,10,1),'Portfolio Register'!$A5&amp;" (FINAL)",""))),"")))</f>
        <v/>
      </c>
      <c r="W6" s="106" t="str">
        <f aca="false">IF('Portfolio Register'!$A5="","",IF('Portfolio Register'!$U5="","",IFERROR(IF(EDATE(DATE(YEAR('Portfolio Register'!$U5),MONTH('Portfolio Register'!$U5),1),1)=DATE(2027,11,1),'Portfolio Register'!$A5&amp;" (1)",IF(EDATE(DATE(YEAR('Portfolio Register'!$U5),MONTH('Portfolio Register'!$U5),1),2)=DATE(2027,11,1),'Portfolio Register'!$A5&amp;" (2)",IF(EDATE(DATE(YEAR('Portfolio Register'!$U5),MONTH('Portfolio Register'!$U5),1),3)=DATE(2027,11,1),'Portfolio Register'!$A5&amp;" (FINAL)",""))),"")))</f>
        <v/>
      </c>
      <c r="X6" s="106" t="str">
        <f aca="false">IF('Portfolio Register'!$A5="","",IF('Portfolio Register'!$U5="","",IFERROR(IF(EDATE(DATE(YEAR('Portfolio Register'!$U5),MONTH('Portfolio Register'!$U5),1),1)=DATE(2027,12,1),'Portfolio Register'!$A5&amp;" (1)",IF(EDATE(DATE(YEAR('Portfolio Register'!$U5),MONTH('Portfolio Register'!$U5),1),2)=DATE(2027,12,1),'Portfolio Register'!$A5&amp;" (2)",IF(EDATE(DATE(YEAR('Portfolio Register'!$U5),MONTH('Portfolio Register'!$U5),1),3)=DATE(2027,12,1),'Portfolio Register'!$A5&amp;" (FINAL)",""))),"")))</f>
        <v/>
      </c>
    </row>
    <row r="7" customFormat="false" ht="21.95" hidden="false" customHeight="true" outlineLevel="0" collapsed="false">
      <c r="A7" s="106" t="str">
        <f aca="false">IF('Portfolio Register'!$A6="","",IF('Portfolio Register'!$U6="","",IFERROR(IF(EDATE(DATE(YEAR('Portfolio Register'!$U6),MONTH('Portfolio Register'!$U6),1),1)=DATE(2026,1,1),'Portfolio Register'!$A6&amp;" (1)",IF(EDATE(DATE(YEAR('Portfolio Register'!$U6),MONTH('Portfolio Register'!$U6),1),2)=DATE(2026,1,1),'Portfolio Register'!$A6&amp;" (2)",IF(EDATE(DATE(YEAR('Portfolio Register'!$U6),MONTH('Portfolio Register'!$U6),1),3)=DATE(2026,1,1),'Portfolio Register'!$A6&amp;" (FINAL)",""))),"")))</f>
        <v/>
      </c>
      <c r="B7" s="106" t="str">
        <f aca="false">IF('Portfolio Register'!$A6="","",IF('Portfolio Register'!$U6="","",IFERROR(IF(EDATE(DATE(YEAR('Portfolio Register'!$U6),MONTH('Portfolio Register'!$U6),1),1)=DATE(2026,2,1),'Portfolio Register'!$A6&amp;" (1)",IF(EDATE(DATE(YEAR('Portfolio Register'!$U6),MONTH('Portfolio Register'!$U6),1),2)=DATE(2026,2,1),'Portfolio Register'!$A6&amp;" (2)",IF(EDATE(DATE(YEAR('Portfolio Register'!$U6),MONTH('Portfolio Register'!$U6),1),3)=DATE(2026,2,1),'Portfolio Register'!$A6&amp;" (FINAL)",""))),"")))</f>
        <v/>
      </c>
      <c r="C7" s="106" t="str">
        <f aca="false">IF('Portfolio Register'!$A6="","",IF('Portfolio Register'!$U6="","",IFERROR(IF(EDATE(DATE(YEAR('Portfolio Register'!$U6),MONTH('Portfolio Register'!$U6),1),1)=DATE(2026,3,1),'Portfolio Register'!$A6&amp;" (1)",IF(EDATE(DATE(YEAR('Portfolio Register'!$U6),MONTH('Portfolio Register'!$U6),1),2)=DATE(2026,3,1),'Portfolio Register'!$A6&amp;" (2)",IF(EDATE(DATE(YEAR('Portfolio Register'!$U6),MONTH('Portfolio Register'!$U6),1),3)=DATE(2026,3,1),'Portfolio Register'!$A6&amp;" (FINAL)",""))),"")))</f>
        <v/>
      </c>
      <c r="D7" s="106" t="str">
        <f aca="false">IF('Portfolio Register'!$A6="","",IF('Portfolio Register'!$U6="","",IFERROR(IF(EDATE(DATE(YEAR('Portfolio Register'!$U6),MONTH('Portfolio Register'!$U6),1),1)=DATE(2026,4,1),'Portfolio Register'!$A6&amp;" (1)",IF(EDATE(DATE(YEAR('Portfolio Register'!$U6),MONTH('Portfolio Register'!$U6),1),2)=DATE(2026,4,1),'Portfolio Register'!$A6&amp;" (2)",IF(EDATE(DATE(YEAR('Portfolio Register'!$U6),MONTH('Portfolio Register'!$U6),1),3)=DATE(2026,4,1),'Portfolio Register'!$A6&amp;" (FINAL)",""))),"")))</f>
        <v/>
      </c>
      <c r="E7" s="106" t="str">
        <f aca="false">IF('Portfolio Register'!$A6="","",IF('Portfolio Register'!$U6="","",IFERROR(IF(EDATE(DATE(YEAR('Portfolio Register'!$U6),MONTH('Portfolio Register'!$U6),1),1)=DATE(2026,5,1),'Portfolio Register'!$A6&amp;" (1)",IF(EDATE(DATE(YEAR('Portfolio Register'!$U6),MONTH('Portfolio Register'!$U6),1),2)=DATE(2026,5,1),'Portfolio Register'!$A6&amp;" (2)",IF(EDATE(DATE(YEAR('Portfolio Register'!$U6),MONTH('Portfolio Register'!$U6),1),3)=DATE(2026,5,1),'Portfolio Register'!$A6&amp;" (FINAL)",""))),"")))</f>
        <v/>
      </c>
      <c r="F7" s="106" t="str">
        <f aca="false">IF('Portfolio Register'!$A6="","",IF('Portfolio Register'!$U6="","",IFERROR(IF(EDATE(DATE(YEAR('Portfolio Register'!$U6),MONTH('Portfolio Register'!$U6),1),1)=DATE(2026,6,1),'Portfolio Register'!$A6&amp;" (1)",IF(EDATE(DATE(YEAR('Portfolio Register'!$U6),MONTH('Portfolio Register'!$U6),1),2)=DATE(2026,6,1),'Portfolio Register'!$A6&amp;" (2)",IF(EDATE(DATE(YEAR('Portfolio Register'!$U6),MONTH('Portfolio Register'!$U6),1),3)=DATE(2026,6,1),'Portfolio Register'!$A6&amp;" (FINAL)",""))),"")))</f>
        <v/>
      </c>
      <c r="G7" s="106" t="str">
        <f aca="false">IF('Portfolio Register'!$A6="","",IF('Portfolio Register'!$U6="","",IFERROR(IF(EDATE(DATE(YEAR('Portfolio Register'!$U6),MONTH('Portfolio Register'!$U6),1),1)=DATE(2026,7,1),'Portfolio Register'!$A6&amp;" (1)",IF(EDATE(DATE(YEAR('Portfolio Register'!$U6),MONTH('Portfolio Register'!$U6),1),2)=DATE(2026,7,1),'Portfolio Register'!$A6&amp;" (2)",IF(EDATE(DATE(YEAR('Portfolio Register'!$U6),MONTH('Portfolio Register'!$U6),1),3)=DATE(2026,7,1),'Portfolio Register'!$A6&amp;" (FINAL)",""))),"")))</f>
        <v/>
      </c>
      <c r="H7" s="107" t="str">
        <f aca="false">IF('Portfolio Register'!$A6="","",IF('Portfolio Register'!$U6="","",IFERROR(IF(EDATE(DATE(YEAR('Portfolio Register'!$U6),MONTH('Portfolio Register'!$U6),1),1)=DATE(2026,8,1),'Portfolio Register'!$A6&amp;" (1)",IF(EDATE(DATE(YEAR('Portfolio Register'!$U6),MONTH('Portfolio Register'!$U6),1),2)=DATE(2026,8,1),'Portfolio Register'!$A6&amp;" (2)",IF(EDATE(DATE(YEAR('Portfolio Register'!$U6),MONTH('Portfolio Register'!$U6),1),3)=DATE(2026,8,1),'Portfolio Register'!$A6&amp;" (FINAL)",""))),"")))</f>
        <v/>
      </c>
      <c r="I7" s="108" t="str">
        <f aca="false">IF('Portfolio Register'!$A6="","",IF('Portfolio Register'!$U6="","",IFERROR(IF(EDATE(DATE(YEAR('Portfolio Register'!$U6),MONTH('Portfolio Register'!$U6),1),1)=DATE(2026,9,1),'Portfolio Register'!$A6&amp;" (1)",IF(EDATE(DATE(YEAR('Portfolio Register'!$U6),MONTH('Portfolio Register'!$U6),1),2)=DATE(2026,9,1),'Portfolio Register'!$A6&amp;" (2)",IF(EDATE(DATE(YEAR('Portfolio Register'!$U6),MONTH('Portfolio Register'!$U6),1),3)=DATE(2026,9,1),'Portfolio Register'!$A6&amp;" (FINAL)",""))),"")))</f>
        <v/>
      </c>
      <c r="J7" s="108" t="str">
        <f aca="false">IF('Portfolio Register'!$A6="","",IF('Portfolio Register'!$U6="","",IFERROR(IF(EDATE(DATE(YEAR('Portfolio Register'!$U6),MONTH('Portfolio Register'!$U6),1),1)=DATE(2026,10,1),'Portfolio Register'!$A6&amp;" (1)",IF(EDATE(DATE(YEAR('Portfolio Register'!$U6),MONTH('Portfolio Register'!$U6),1),2)=DATE(2026,10,1),'Portfolio Register'!$A6&amp;" (2)",IF(EDATE(DATE(YEAR('Portfolio Register'!$U6),MONTH('Portfolio Register'!$U6),1),3)=DATE(2026,10,1),'Portfolio Register'!$A6&amp;" (FINAL)",""))),"")))</f>
        <v/>
      </c>
      <c r="K7" s="106" t="str">
        <f aca="false">IF('Portfolio Register'!$A6="","",IF('Portfolio Register'!$U6="","",IFERROR(IF(EDATE(DATE(YEAR('Portfolio Register'!$U6),MONTH('Portfolio Register'!$U6),1),1)=DATE(2026,11,1),'Portfolio Register'!$A6&amp;" (1)",IF(EDATE(DATE(YEAR('Portfolio Register'!$U6),MONTH('Portfolio Register'!$U6),1),2)=DATE(2026,11,1),'Portfolio Register'!$A6&amp;" (2)",IF(EDATE(DATE(YEAR('Portfolio Register'!$U6),MONTH('Portfolio Register'!$U6),1),3)=DATE(2026,11,1),'Portfolio Register'!$A6&amp;" (FINAL)",""))),"")))</f>
        <v/>
      </c>
      <c r="L7" s="106" t="str">
        <f aca="false">IF('Portfolio Register'!$A6="","",IF('Portfolio Register'!$U6="","",IFERROR(IF(EDATE(DATE(YEAR('Portfolio Register'!$U6),MONTH('Portfolio Register'!$U6),1),1)=DATE(2026,12,1),'Portfolio Register'!$A6&amp;" (1)",IF(EDATE(DATE(YEAR('Portfolio Register'!$U6),MONTH('Portfolio Register'!$U6),1),2)=DATE(2026,12,1),'Portfolio Register'!$A6&amp;" (2)",IF(EDATE(DATE(YEAR('Portfolio Register'!$U6),MONTH('Portfolio Register'!$U6),1),3)=DATE(2026,12,1),'Portfolio Register'!$A6&amp;" (FINAL)",""))),"")))</f>
        <v/>
      </c>
      <c r="M7" s="109" t="str">
        <f aca="false">IF('Portfolio Register'!$A6="","",IF('Portfolio Register'!$U6="","",IFERROR(IF(EDATE(DATE(YEAR('Portfolio Register'!$U6),MONTH('Portfolio Register'!$U6),1),1)=DATE(2027,1,1),'Portfolio Register'!$A6&amp;" (1)",IF(EDATE(DATE(YEAR('Portfolio Register'!$U6),MONTH('Portfolio Register'!$U6),1),2)=DATE(2027,1,1),'Portfolio Register'!$A6&amp;" (2)",IF(EDATE(DATE(YEAR('Portfolio Register'!$U6),MONTH('Portfolio Register'!$U6),1),3)=DATE(2027,1,1),'Portfolio Register'!$A6&amp;" (FINAL)",""))),"")))</f>
        <v/>
      </c>
      <c r="N7" s="106" t="str">
        <f aca="false">IF('Portfolio Register'!$A6="","",IF('Portfolio Register'!$U6="","",IFERROR(IF(EDATE(DATE(YEAR('Portfolio Register'!$U6),MONTH('Portfolio Register'!$U6),1),1)=DATE(2027,2,1),'Portfolio Register'!$A6&amp;" (1)",IF(EDATE(DATE(YEAR('Portfolio Register'!$U6),MONTH('Portfolio Register'!$U6),1),2)=DATE(2027,2,1),'Portfolio Register'!$A6&amp;" (2)",IF(EDATE(DATE(YEAR('Portfolio Register'!$U6),MONTH('Portfolio Register'!$U6),1),3)=DATE(2027,2,1),'Portfolio Register'!$A6&amp;" (FINAL)",""))),"")))</f>
        <v/>
      </c>
      <c r="O7" s="106" t="str">
        <f aca="false">IF('Portfolio Register'!$A6="","",IF('Portfolio Register'!$U6="","",IFERROR(IF(EDATE(DATE(YEAR('Portfolio Register'!$U6),MONTH('Portfolio Register'!$U6),1),1)=DATE(2027,3,1),'Portfolio Register'!$A6&amp;" (1)",IF(EDATE(DATE(YEAR('Portfolio Register'!$U6),MONTH('Portfolio Register'!$U6),1),2)=DATE(2027,3,1),'Portfolio Register'!$A6&amp;" (2)",IF(EDATE(DATE(YEAR('Portfolio Register'!$U6),MONTH('Portfolio Register'!$U6),1),3)=DATE(2027,3,1),'Portfolio Register'!$A6&amp;" (FINAL)",""))),"")))</f>
        <v/>
      </c>
      <c r="P7" s="106" t="str">
        <f aca="false">IF('Portfolio Register'!$A6="","",IF('Portfolio Register'!$U6="","",IFERROR(IF(EDATE(DATE(YEAR('Portfolio Register'!$U6),MONTH('Portfolio Register'!$U6),1),1)=DATE(2027,4,1),'Portfolio Register'!$A6&amp;" (1)",IF(EDATE(DATE(YEAR('Portfolio Register'!$U6),MONTH('Portfolio Register'!$U6),1),2)=DATE(2027,4,1),'Portfolio Register'!$A6&amp;" (2)",IF(EDATE(DATE(YEAR('Portfolio Register'!$U6),MONTH('Portfolio Register'!$U6),1),3)=DATE(2027,4,1),'Portfolio Register'!$A6&amp;" (FINAL)",""))),"")))</f>
        <v/>
      </c>
      <c r="Q7" s="106" t="str">
        <f aca="false">IF('Portfolio Register'!$A6="","",IF('Portfolio Register'!$U6="","",IFERROR(IF(EDATE(DATE(YEAR('Portfolio Register'!$U6),MONTH('Portfolio Register'!$U6),1),1)=DATE(2027,5,1),'Portfolio Register'!$A6&amp;" (1)",IF(EDATE(DATE(YEAR('Portfolio Register'!$U6),MONTH('Portfolio Register'!$U6),1),2)=DATE(2027,5,1),'Portfolio Register'!$A6&amp;" (2)",IF(EDATE(DATE(YEAR('Portfolio Register'!$U6),MONTH('Portfolio Register'!$U6),1),3)=DATE(2027,5,1),'Portfolio Register'!$A6&amp;" (FINAL)",""))),"")))</f>
        <v/>
      </c>
      <c r="R7" s="106" t="str">
        <f aca="false">IF('Portfolio Register'!$A6="","",IF('Portfolio Register'!$U6="","",IFERROR(IF(EDATE(DATE(YEAR('Portfolio Register'!$U6),MONTH('Portfolio Register'!$U6),1),1)=DATE(2027,6,1),'Portfolio Register'!$A6&amp;" (1)",IF(EDATE(DATE(YEAR('Portfolio Register'!$U6),MONTH('Portfolio Register'!$U6),1),2)=DATE(2027,6,1),'Portfolio Register'!$A6&amp;" (2)",IF(EDATE(DATE(YEAR('Portfolio Register'!$U6),MONTH('Portfolio Register'!$U6),1),3)=DATE(2027,6,1),'Portfolio Register'!$A6&amp;" (FINAL)",""))),"")))</f>
        <v/>
      </c>
      <c r="S7" s="106" t="str">
        <f aca="false">IF('Portfolio Register'!$A6="","",IF('Portfolio Register'!$U6="","",IFERROR(IF(EDATE(DATE(YEAR('Portfolio Register'!$U6),MONTH('Portfolio Register'!$U6),1),1)=DATE(2027,7,1),'Portfolio Register'!$A6&amp;" (1)",IF(EDATE(DATE(YEAR('Portfolio Register'!$U6),MONTH('Portfolio Register'!$U6),1),2)=DATE(2027,7,1),'Portfolio Register'!$A6&amp;" (2)",IF(EDATE(DATE(YEAR('Portfolio Register'!$U6),MONTH('Portfolio Register'!$U6),1),3)=DATE(2027,7,1),'Portfolio Register'!$A6&amp;" (FINAL)",""))),"")))</f>
        <v/>
      </c>
      <c r="T7" s="106" t="str">
        <f aca="false">IF('Portfolio Register'!$A6="","",IF('Portfolio Register'!$U6="","",IFERROR(IF(EDATE(DATE(YEAR('Portfolio Register'!$U6),MONTH('Portfolio Register'!$U6),1),1)=DATE(2027,8,1),'Portfolio Register'!$A6&amp;" (1)",IF(EDATE(DATE(YEAR('Portfolio Register'!$U6),MONTH('Portfolio Register'!$U6),1),2)=DATE(2027,8,1),'Portfolio Register'!$A6&amp;" (2)",IF(EDATE(DATE(YEAR('Portfolio Register'!$U6),MONTH('Portfolio Register'!$U6),1),3)=DATE(2027,8,1),'Portfolio Register'!$A6&amp;" (FINAL)",""))),"")))</f>
        <v/>
      </c>
      <c r="U7" s="106" t="str">
        <f aca="false">IF('Portfolio Register'!$A6="","",IF('Portfolio Register'!$U6="","",IFERROR(IF(EDATE(DATE(YEAR('Portfolio Register'!$U6),MONTH('Portfolio Register'!$U6),1),1)=DATE(2027,9,1),'Portfolio Register'!$A6&amp;" (1)",IF(EDATE(DATE(YEAR('Portfolio Register'!$U6),MONTH('Portfolio Register'!$U6),1),2)=DATE(2027,9,1),'Portfolio Register'!$A6&amp;" (2)",IF(EDATE(DATE(YEAR('Portfolio Register'!$U6),MONTH('Portfolio Register'!$U6),1),3)=DATE(2027,9,1),'Portfolio Register'!$A6&amp;" (FINAL)",""))),"")))</f>
        <v/>
      </c>
      <c r="V7" s="106" t="str">
        <f aca="false">IF('Portfolio Register'!$A6="","",IF('Portfolio Register'!$U6="","",IFERROR(IF(EDATE(DATE(YEAR('Portfolio Register'!$U6),MONTH('Portfolio Register'!$U6),1),1)=DATE(2027,10,1),'Portfolio Register'!$A6&amp;" (1)",IF(EDATE(DATE(YEAR('Portfolio Register'!$U6),MONTH('Portfolio Register'!$U6),1),2)=DATE(2027,10,1),'Portfolio Register'!$A6&amp;" (2)",IF(EDATE(DATE(YEAR('Portfolio Register'!$U6),MONTH('Portfolio Register'!$U6),1),3)=DATE(2027,10,1),'Portfolio Register'!$A6&amp;" (FINAL)",""))),"")))</f>
        <v/>
      </c>
      <c r="W7" s="106" t="str">
        <f aca="false">IF('Portfolio Register'!$A6="","",IF('Portfolio Register'!$U6="","",IFERROR(IF(EDATE(DATE(YEAR('Portfolio Register'!$U6),MONTH('Portfolio Register'!$U6),1),1)=DATE(2027,11,1),'Portfolio Register'!$A6&amp;" (1)",IF(EDATE(DATE(YEAR('Portfolio Register'!$U6),MONTH('Portfolio Register'!$U6),1),2)=DATE(2027,11,1),'Portfolio Register'!$A6&amp;" (2)",IF(EDATE(DATE(YEAR('Portfolio Register'!$U6),MONTH('Portfolio Register'!$U6),1),3)=DATE(2027,11,1),'Portfolio Register'!$A6&amp;" (FINAL)",""))),"")))</f>
        <v/>
      </c>
      <c r="X7" s="106" t="str">
        <f aca="false">IF('Portfolio Register'!$A6="","",IF('Portfolio Register'!$U6="","",IFERROR(IF(EDATE(DATE(YEAR('Portfolio Register'!$U6),MONTH('Portfolio Register'!$U6),1),1)=DATE(2027,12,1),'Portfolio Register'!$A6&amp;" (1)",IF(EDATE(DATE(YEAR('Portfolio Register'!$U6),MONTH('Portfolio Register'!$U6),1),2)=DATE(2027,12,1),'Portfolio Register'!$A6&amp;" (2)",IF(EDATE(DATE(YEAR('Portfolio Register'!$U6),MONTH('Portfolio Register'!$U6),1),3)=DATE(2027,12,1),'Portfolio Register'!$A6&amp;" (FINAL)",""))),"")))</f>
        <v/>
      </c>
    </row>
    <row r="8" customFormat="false" ht="21.95" hidden="false" customHeight="true" outlineLevel="0" collapsed="false">
      <c r="A8" s="106" t="str">
        <f aca="false">IF('Portfolio Register'!$A7="","",IF('Portfolio Register'!$U7="","",IFERROR(IF(EDATE(DATE(YEAR('Portfolio Register'!$U7),MONTH('Portfolio Register'!$U7),1),1)=DATE(2026,1,1),'Portfolio Register'!$A7&amp;" (1)",IF(EDATE(DATE(YEAR('Portfolio Register'!$U7),MONTH('Portfolio Register'!$U7),1),2)=DATE(2026,1,1),'Portfolio Register'!$A7&amp;" (2)",IF(EDATE(DATE(YEAR('Portfolio Register'!$U7),MONTH('Portfolio Register'!$U7),1),3)=DATE(2026,1,1),'Portfolio Register'!$A7&amp;" (FINAL)",""))),"")))</f>
        <v/>
      </c>
      <c r="B8" s="106" t="str">
        <f aca="false">IF('Portfolio Register'!$A7="","",IF('Portfolio Register'!$U7="","",IFERROR(IF(EDATE(DATE(YEAR('Portfolio Register'!$U7),MONTH('Portfolio Register'!$U7),1),1)=DATE(2026,2,1),'Portfolio Register'!$A7&amp;" (1)",IF(EDATE(DATE(YEAR('Portfolio Register'!$U7),MONTH('Portfolio Register'!$U7),1),2)=DATE(2026,2,1),'Portfolio Register'!$A7&amp;" (2)",IF(EDATE(DATE(YEAR('Portfolio Register'!$U7),MONTH('Portfolio Register'!$U7),1),3)=DATE(2026,2,1),'Portfolio Register'!$A7&amp;" (FINAL)",""))),"")))</f>
        <v/>
      </c>
      <c r="C8" s="106" t="str">
        <f aca="false">IF('Portfolio Register'!$A7="","",IF('Portfolio Register'!$U7="","",IFERROR(IF(EDATE(DATE(YEAR('Portfolio Register'!$U7),MONTH('Portfolio Register'!$U7),1),1)=DATE(2026,3,1),'Portfolio Register'!$A7&amp;" (1)",IF(EDATE(DATE(YEAR('Portfolio Register'!$U7),MONTH('Portfolio Register'!$U7),1),2)=DATE(2026,3,1),'Portfolio Register'!$A7&amp;" (2)",IF(EDATE(DATE(YEAR('Portfolio Register'!$U7),MONTH('Portfolio Register'!$U7),1),3)=DATE(2026,3,1),'Portfolio Register'!$A7&amp;" (FINAL)",""))),"")))</f>
        <v/>
      </c>
      <c r="D8" s="106" t="str">
        <f aca="false">IF('Portfolio Register'!$A7="","",IF('Portfolio Register'!$U7="","",IFERROR(IF(EDATE(DATE(YEAR('Portfolio Register'!$U7),MONTH('Portfolio Register'!$U7),1),1)=DATE(2026,4,1),'Portfolio Register'!$A7&amp;" (1)",IF(EDATE(DATE(YEAR('Portfolio Register'!$U7),MONTH('Portfolio Register'!$U7),1),2)=DATE(2026,4,1),'Portfolio Register'!$A7&amp;" (2)",IF(EDATE(DATE(YEAR('Portfolio Register'!$U7),MONTH('Portfolio Register'!$U7),1),3)=DATE(2026,4,1),'Portfolio Register'!$A7&amp;" (FINAL)",""))),"")))</f>
        <v/>
      </c>
      <c r="E8" s="106" t="str">
        <f aca="false">IF('Portfolio Register'!$A7="","",IF('Portfolio Register'!$U7="","",IFERROR(IF(EDATE(DATE(YEAR('Portfolio Register'!$U7),MONTH('Portfolio Register'!$U7),1),1)=DATE(2026,5,1),'Portfolio Register'!$A7&amp;" (1)",IF(EDATE(DATE(YEAR('Portfolio Register'!$U7),MONTH('Portfolio Register'!$U7),1),2)=DATE(2026,5,1),'Portfolio Register'!$A7&amp;" (2)",IF(EDATE(DATE(YEAR('Portfolio Register'!$U7),MONTH('Portfolio Register'!$U7),1),3)=DATE(2026,5,1),'Portfolio Register'!$A7&amp;" (FINAL)",""))),"")))</f>
        <v/>
      </c>
      <c r="F8" s="106" t="str">
        <f aca="false">IF('Portfolio Register'!$A7="","",IF('Portfolio Register'!$U7="","",IFERROR(IF(EDATE(DATE(YEAR('Portfolio Register'!$U7),MONTH('Portfolio Register'!$U7),1),1)=DATE(2026,6,1),'Portfolio Register'!$A7&amp;" (1)",IF(EDATE(DATE(YEAR('Portfolio Register'!$U7),MONTH('Portfolio Register'!$U7),1),2)=DATE(2026,6,1),'Portfolio Register'!$A7&amp;" (2)",IF(EDATE(DATE(YEAR('Portfolio Register'!$U7),MONTH('Portfolio Register'!$U7),1),3)=DATE(2026,6,1),'Portfolio Register'!$A7&amp;" (FINAL)",""))),"")))</f>
        <v/>
      </c>
      <c r="G8" s="106" t="str">
        <f aca="false">IF('Portfolio Register'!$A7="","",IF('Portfolio Register'!$U7="","",IFERROR(IF(EDATE(DATE(YEAR('Portfolio Register'!$U7),MONTH('Portfolio Register'!$U7),1),1)=DATE(2026,7,1),'Portfolio Register'!$A7&amp;" (1)",IF(EDATE(DATE(YEAR('Portfolio Register'!$U7),MONTH('Portfolio Register'!$U7),1),2)=DATE(2026,7,1),'Portfolio Register'!$A7&amp;" (2)",IF(EDATE(DATE(YEAR('Portfolio Register'!$U7),MONTH('Portfolio Register'!$U7),1),3)=DATE(2026,7,1),'Portfolio Register'!$A7&amp;" (FINAL)",""))),"")))</f>
        <v/>
      </c>
      <c r="H8" s="107" t="str">
        <f aca="false">IF('Portfolio Register'!$A7="","",IF('Portfolio Register'!$U7="","",IFERROR(IF(EDATE(DATE(YEAR('Portfolio Register'!$U7),MONTH('Portfolio Register'!$U7),1),1)=DATE(2026,8,1),'Portfolio Register'!$A7&amp;" (1)",IF(EDATE(DATE(YEAR('Portfolio Register'!$U7),MONTH('Portfolio Register'!$U7),1),2)=DATE(2026,8,1),'Portfolio Register'!$A7&amp;" (2)",IF(EDATE(DATE(YEAR('Portfolio Register'!$U7),MONTH('Portfolio Register'!$U7),1),3)=DATE(2026,8,1),'Portfolio Register'!$A7&amp;" (FINAL)",""))),"")))</f>
        <v/>
      </c>
      <c r="I8" s="108" t="str">
        <f aca="false">IF('Portfolio Register'!$A7="","",IF('Portfolio Register'!$U7="","",IFERROR(IF(EDATE(DATE(YEAR('Portfolio Register'!$U7),MONTH('Portfolio Register'!$U7),1),1)=DATE(2026,9,1),'Portfolio Register'!$A7&amp;" (1)",IF(EDATE(DATE(YEAR('Portfolio Register'!$U7),MONTH('Portfolio Register'!$U7),1),2)=DATE(2026,9,1),'Portfolio Register'!$A7&amp;" (2)",IF(EDATE(DATE(YEAR('Portfolio Register'!$U7),MONTH('Portfolio Register'!$U7),1),3)=DATE(2026,9,1),'Portfolio Register'!$A7&amp;" (FINAL)",""))),"")))</f>
        <v/>
      </c>
      <c r="J8" s="108" t="str">
        <f aca="false">IF('Portfolio Register'!$A7="","",IF('Portfolio Register'!$U7="","",IFERROR(IF(EDATE(DATE(YEAR('Portfolio Register'!$U7),MONTH('Portfolio Register'!$U7),1),1)=DATE(2026,10,1),'Portfolio Register'!$A7&amp;" (1)",IF(EDATE(DATE(YEAR('Portfolio Register'!$U7),MONTH('Portfolio Register'!$U7),1),2)=DATE(2026,10,1),'Portfolio Register'!$A7&amp;" (2)",IF(EDATE(DATE(YEAR('Portfolio Register'!$U7),MONTH('Portfolio Register'!$U7),1),3)=DATE(2026,10,1),'Portfolio Register'!$A7&amp;" (FINAL)",""))),"")))</f>
        <v/>
      </c>
      <c r="K8" s="106" t="str">
        <f aca="false">IF('Portfolio Register'!$A7="","",IF('Portfolio Register'!$U7="","",IFERROR(IF(EDATE(DATE(YEAR('Portfolio Register'!$U7),MONTH('Portfolio Register'!$U7),1),1)=DATE(2026,11,1),'Portfolio Register'!$A7&amp;" (1)",IF(EDATE(DATE(YEAR('Portfolio Register'!$U7),MONTH('Portfolio Register'!$U7),1),2)=DATE(2026,11,1),'Portfolio Register'!$A7&amp;" (2)",IF(EDATE(DATE(YEAR('Portfolio Register'!$U7),MONTH('Portfolio Register'!$U7),1),3)=DATE(2026,11,1),'Portfolio Register'!$A7&amp;" (FINAL)",""))),"")))</f>
        <v/>
      </c>
      <c r="L8" s="106" t="str">
        <f aca="false">IF('Portfolio Register'!$A7="","",IF('Portfolio Register'!$U7="","",IFERROR(IF(EDATE(DATE(YEAR('Portfolio Register'!$U7),MONTH('Portfolio Register'!$U7),1),1)=DATE(2026,12,1),'Portfolio Register'!$A7&amp;" (1)",IF(EDATE(DATE(YEAR('Portfolio Register'!$U7),MONTH('Portfolio Register'!$U7),1),2)=DATE(2026,12,1),'Portfolio Register'!$A7&amp;" (2)",IF(EDATE(DATE(YEAR('Portfolio Register'!$U7),MONTH('Portfolio Register'!$U7),1),3)=DATE(2026,12,1),'Portfolio Register'!$A7&amp;" (FINAL)",""))),"")))</f>
        <v/>
      </c>
      <c r="M8" s="109" t="str">
        <f aca="false">IF('Portfolio Register'!$A7="","",IF('Portfolio Register'!$U7="","",IFERROR(IF(EDATE(DATE(YEAR('Portfolio Register'!$U7),MONTH('Portfolio Register'!$U7),1),1)=DATE(2027,1,1),'Portfolio Register'!$A7&amp;" (1)",IF(EDATE(DATE(YEAR('Portfolio Register'!$U7),MONTH('Portfolio Register'!$U7),1),2)=DATE(2027,1,1),'Portfolio Register'!$A7&amp;" (2)",IF(EDATE(DATE(YEAR('Portfolio Register'!$U7),MONTH('Portfolio Register'!$U7),1),3)=DATE(2027,1,1),'Portfolio Register'!$A7&amp;" (FINAL)",""))),"")))</f>
        <v/>
      </c>
      <c r="N8" s="106" t="str">
        <f aca="false">IF('Portfolio Register'!$A7="","",IF('Portfolio Register'!$U7="","",IFERROR(IF(EDATE(DATE(YEAR('Portfolio Register'!$U7),MONTH('Portfolio Register'!$U7),1),1)=DATE(2027,2,1),'Portfolio Register'!$A7&amp;" (1)",IF(EDATE(DATE(YEAR('Portfolio Register'!$U7),MONTH('Portfolio Register'!$U7),1),2)=DATE(2027,2,1),'Portfolio Register'!$A7&amp;" (2)",IF(EDATE(DATE(YEAR('Portfolio Register'!$U7),MONTH('Portfolio Register'!$U7),1),3)=DATE(2027,2,1),'Portfolio Register'!$A7&amp;" (FINAL)",""))),"")))</f>
        <v/>
      </c>
      <c r="O8" s="106" t="str">
        <f aca="false">IF('Portfolio Register'!$A7="","",IF('Portfolio Register'!$U7="","",IFERROR(IF(EDATE(DATE(YEAR('Portfolio Register'!$U7),MONTH('Portfolio Register'!$U7),1),1)=DATE(2027,3,1),'Portfolio Register'!$A7&amp;" (1)",IF(EDATE(DATE(YEAR('Portfolio Register'!$U7),MONTH('Portfolio Register'!$U7),1),2)=DATE(2027,3,1),'Portfolio Register'!$A7&amp;" (2)",IF(EDATE(DATE(YEAR('Portfolio Register'!$U7),MONTH('Portfolio Register'!$U7),1),3)=DATE(2027,3,1),'Portfolio Register'!$A7&amp;" (FINAL)",""))),"")))</f>
        <v/>
      </c>
      <c r="P8" s="106" t="str">
        <f aca="false">IF('Portfolio Register'!$A7="","",IF('Portfolio Register'!$U7="","",IFERROR(IF(EDATE(DATE(YEAR('Portfolio Register'!$U7),MONTH('Portfolio Register'!$U7),1),1)=DATE(2027,4,1),'Portfolio Register'!$A7&amp;" (1)",IF(EDATE(DATE(YEAR('Portfolio Register'!$U7),MONTH('Portfolio Register'!$U7),1),2)=DATE(2027,4,1),'Portfolio Register'!$A7&amp;" (2)",IF(EDATE(DATE(YEAR('Portfolio Register'!$U7),MONTH('Portfolio Register'!$U7),1),3)=DATE(2027,4,1),'Portfolio Register'!$A7&amp;" (FINAL)",""))),"")))</f>
        <v/>
      </c>
      <c r="Q8" s="106" t="str">
        <f aca="false">IF('Portfolio Register'!$A7="","",IF('Portfolio Register'!$U7="","",IFERROR(IF(EDATE(DATE(YEAR('Portfolio Register'!$U7),MONTH('Portfolio Register'!$U7),1),1)=DATE(2027,5,1),'Portfolio Register'!$A7&amp;" (1)",IF(EDATE(DATE(YEAR('Portfolio Register'!$U7),MONTH('Portfolio Register'!$U7),1),2)=DATE(2027,5,1),'Portfolio Register'!$A7&amp;" (2)",IF(EDATE(DATE(YEAR('Portfolio Register'!$U7),MONTH('Portfolio Register'!$U7),1),3)=DATE(2027,5,1),'Portfolio Register'!$A7&amp;" (FINAL)",""))),"")))</f>
        <v/>
      </c>
      <c r="R8" s="106" t="str">
        <f aca="false">IF('Portfolio Register'!$A7="","",IF('Portfolio Register'!$U7="","",IFERROR(IF(EDATE(DATE(YEAR('Portfolio Register'!$U7),MONTH('Portfolio Register'!$U7),1),1)=DATE(2027,6,1),'Portfolio Register'!$A7&amp;" (1)",IF(EDATE(DATE(YEAR('Portfolio Register'!$U7),MONTH('Portfolio Register'!$U7),1),2)=DATE(2027,6,1),'Portfolio Register'!$A7&amp;" (2)",IF(EDATE(DATE(YEAR('Portfolio Register'!$U7),MONTH('Portfolio Register'!$U7),1),3)=DATE(2027,6,1),'Portfolio Register'!$A7&amp;" (FINAL)",""))),"")))</f>
        <v/>
      </c>
      <c r="S8" s="106" t="str">
        <f aca="false">IF('Portfolio Register'!$A7="","",IF('Portfolio Register'!$U7="","",IFERROR(IF(EDATE(DATE(YEAR('Portfolio Register'!$U7),MONTH('Portfolio Register'!$U7),1),1)=DATE(2027,7,1),'Portfolio Register'!$A7&amp;" (1)",IF(EDATE(DATE(YEAR('Portfolio Register'!$U7),MONTH('Portfolio Register'!$U7),1),2)=DATE(2027,7,1),'Portfolio Register'!$A7&amp;" (2)",IF(EDATE(DATE(YEAR('Portfolio Register'!$U7),MONTH('Portfolio Register'!$U7),1),3)=DATE(2027,7,1),'Portfolio Register'!$A7&amp;" (FINAL)",""))),"")))</f>
        <v/>
      </c>
      <c r="T8" s="106" t="str">
        <f aca="false">IF('Portfolio Register'!$A7="","",IF('Portfolio Register'!$U7="","",IFERROR(IF(EDATE(DATE(YEAR('Portfolio Register'!$U7),MONTH('Portfolio Register'!$U7),1),1)=DATE(2027,8,1),'Portfolio Register'!$A7&amp;" (1)",IF(EDATE(DATE(YEAR('Portfolio Register'!$U7),MONTH('Portfolio Register'!$U7),1),2)=DATE(2027,8,1),'Portfolio Register'!$A7&amp;" (2)",IF(EDATE(DATE(YEAR('Portfolio Register'!$U7),MONTH('Portfolio Register'!$U7),1),3)=DATE(2027,8,1),'Portfolio Register'!$A7&amp;" (FINAL)",""))),"")))</f>
        <v/>
      </c>
      <c r="U8" s="106" t="str">
        <f aca="false">IF('Portfolio Register'!$A7="","",IF('Portfolio Register'!$U7="","",IFERROR(IF(EDATE(DATE(YEAR('Portfolio Register'!$U7),MONTH('Portfolio Register'!$U7),1),1)=DATE(2027,9,1),'Portfolio Register'!$A7&amp;" (1)",IF(EDATE(DATE(YEAR('Portfolio Register'!$U7),MONTH('Portfolio Register'!$U7),1),2)=DATE(2027,9,1),'Portfolio Register'!$A7&amp;" (2)",IF(EDATE(DATE(YEAR('Portfolio Register'!$U7),MONTH('Portfolio Register'!$U7),1),3)=DATE(2027,9,1),'Portfolio Register'!$A7&amp;" (FINAL)",""))),"")))</f>
        <v/>
      </c>
      <c r="V8" s="106" t="str">
        <f aca="false">IF('Portfolio Register'!$A7="","",IF('Portfolio Register'!$U7="","",IFERROR(IF(EDATE(DATE(YEAR('Portfolio Register'!$U7),MONTH('Portfolio Register'!$U7),1),1)=DATE(2027,10,1),'Portfolio Register'!$A7&amp;" (1)",IF(EDATE(DATE(YEAR('Portfolio Register'!$U7),MONTH('Portfolio Register'!$U7),1),2)=DATE(2027,10,1),'Portfolio Register'!$A7&amp;" (2)",IF(EDATE(DATE(YEAR('Portfolio Register'!$U7),MONTH('Portfolio Register'!$U7),1),3)=DATE(2027,10,1),'Portfolio Register'!$A7&amp;" (FINAL)",""))),"")))</f>
        <v/>
      </c>
      <c r="W8" s="106" t="str">
        <f aca="false">IF('Portfolio Register'!$A7="","",IF('Portfolio Register'!$U7="","",IFERROR(IF(EDATE(DATE(YEAR('Portfolio Register'!$U7),MONTH('Portfolio Register'!$U7),1),1)=DATE(2027,11,1),'Portfolio Register'!$A7&amp;" (1)",IF(EDATE(DATE(YEAR('Portfolio Register'!$U7),MONTH('Portfolio Register'!$U7),1),2)=DATE(2027,11,1),'Portfolio Register'!$A7&amp;" (2)",IF(EDATE(DATE(YEAR('Portfolio Register'!$U7),MONTH('Portfolio Register'!$U7),1),3)=DATE(2027,11,1),'Portfolio Register'!$A7&amp;" (FINAL)",""))),"")))</f>
        <v/>
      </c>
      <c r="X8" s="106" t="str">
        <f aca="false">IF('Portfolio Register'!$A7="","",IF('Portfolio Register'!$U7="","",IFERROR(IF(EDATE(DATE(YEAR('Portfolio Register'!$U7),MONTH('Portfolio Register'!$U7),1),1)=DATE(2027,12,1),'Portfolio Register'!$A7&amp;" (1)",IF(EDATE(DATE(YEAR('Portfolio Register'!$U7),MONTH('Portfolio Register'!$U7),1),2)=DATE(2027,12,1),'Portfolio Register'!$A7&amp;" (2)",IF(EDATE(DATE(YEAR('Portfolio Register'!$U7),MONTH('Portfolio Register'!$U7),1),3)=DATE(2027,12,1),'Portfolio Register'!$A7&amp;" (FINAL)",""))),"")))</f>
        <v/>
      </c>
    </row>
    <row r="9" customFormat="false" ht="21.95" hidden="false" customHeight="true" outlineLevel="0" collapsed="false">
      <c r="A9" s="106" t="str">
        <f aca="false">IF('Portfolio Register'!$A8="","",IF('Portfolio Register'!$U8="","",IFERROR(IF(EDATE(DATE(YEAR('Portfolio Register'!$U8),MONTH('Portfolio Register'!$U8),1),1)=DATE(2026,1,1),'Portfolio Register'!$A8&amp;" (1)",IF(EDATE(DATE(YEAR('Portfolio Register'!$U8),MONTH('Portfolio Register'!$U8),1),2)=DATE(2026,1,1),'Portfolio Register'!$A8&amp;" (2)",IF(EDATE(DATE(YEAR('Portfolio Register'!$U8),MONTH('Portfolio Register'!$U8),1),3)=DATE(2026,1,1),'Portfolio Register'!$A8&amp;" (FINAL)",""))),"")))</f>
        <v/>
      </c>
      <c r="B9" s="106" t="str">
        <f aca="false">IF('Portfolio Register'!$A8="","",IF('Portfolio Register'!$U8="","",IFERROR(IF(EDATE(DATE(YEAR('Portfolio Register'!$U8),MONTH('Portfolio Register'!$U8),1),1)=DATE(2026,2,1),'Portfolio Register'!$A8&amp;" (1)",IF(EDATE(DATE(YEAR('Portfolio Register'!$U8),MONTH('Portfolio Register'!$U8),1),2)=DATE(2026,2,1),'Portfolio Register'!$A8&amp;" (2)",IF(EDATE(DATE(YEAR('Portfolio Register'!$U8),MONTH('Portfolio Register'!$U8),1),3)=DATE(2026,2,1),'Portfolio Register'!$A8&amp;" (FINAL)",""))),"")))</f>
        <v/>
      </c>
      <c r="C9" s="106" t="str">
        <f aca="false">IF('Portfolio Register'!$A8="","",IF('Portfolio Register'!$U8="","",IFERROR(IF(EDATE(DATE(YEAR('Portfolio Register'!$U8),MONTH('Portfolio Register'!$U8),1),1)=DATE(2026,3,1),'Portfolio Register'!$A8&amp;" (1)",IF(EDATE(DATE(YEAR('Portfolio Register'!$U8),MONTH('Portfolio Register'!$U8),1),2)=DATE(2026,3,1),'Portfolio Register'!$A8&amp;" (2)",IF(EDATE(DATE(YEAR('Portfolio Register'!$U8),MONTH('Portfolio Register'!$U8),1),3)=DATE(2026,3,1),'Portfolio Register'!$A8&amp;" (FINAL)",""))),"")))</f>
        <v/>
      </c>
      <c r="D9" s="106" t="str">
        <f aca="false">IF('Portfolio Register'!$A8="","",IF('Portfolio Register'!$U8="","",IFERROR(IF(EDATE(DATE(YEAR('Portfolio Register'!$U8),MONTH('Portfolio Register'!$U8),1),1)=DATE(2026,4,1),'Portfolio Register'!$A8&amp;" (1)",IF(EDATE(DATE(YEAR('Portfolio Register'!$U8),MONTH('Portfolio Register'!$U8),1),2)=DATE(2026,4,1),'Portfolio Register'!$A8&amp;" (2)",IF(EDATE(DATE(YEAR('Portfolio Register'!$U8),MONTH('Portfolio Register'!$U8),1),3)=DATE(2026,4,1),'Portfolio Register'!$A8&amp;" (FINAL)",""))),"")))</f>
        <v/>
      </c>
      <c r="E9" s="106" t="str">
        <f aca="false">IF('Portfolio Register'!$A8="","",IF('Portfolio Register'!$U8="","",IFERROR(IF(EDATE(DATE(YEAR('Portfolio Register'!$U8),MONTH('Portfolio Register'!$U8),1),1)=DATE(2026,5,1),'Portfolio Register'!$A8&amp;" (1)",IF(EDATE(DATE(YEAR('Portfolio Register'!$U8),MONTH('Portfolio Register'!$U8),1),2)=DATE(2026,5,1),'Portfolio Register'!$A8&amp;" (2)",IF(EDATE(DATE(YEAR('Portfolio Register'!$U8),MONTH('Portfolio Register'!$U8),1),3)=DATE(2026,5,1),'Portfolio Register'!$A8&amp;" (FINAL)",""))),"")))</f>
        <v/>
      </c>
      <c r="F9" s="106" t="str">
        <f aca="false">IF('Portfolio Register'!$A8="","",IF('Portfolio Register'!$U8="","",IFERROR(IF(EDATE(DATE(YEAR('Portfolio Register'!$U8),MONTH('Portfolio Register'!$U8),1),1)=DATE(2026,6,1),'Portfolio Register'!$A8&amp;" (1)",IF(EDATE(DATE(YEAR('Portfolio Register'!$U8),MONTH('Portfolio Register'!$U8),1),2)=DATE(2026,6,1),'Portfolio Register'!$A8&amp;" (2)",IF(EDATE(DATE(YEAR('Portfolio Register'!$U8),MONTH('Portfolio Register'!$U8),1),3)=DATE(2026,6,1),'Portfolio Register'!$A8&amp;" (FINAL)",""))),"")))</f>
        <v/>
      </c>
      <c r="G9" s="106" t="str">
        <f aca="false">IF('Portfolio Register'!$A8="","",IF('Portfolio Register'!$U8="","",IFERROR(IF(EDATE(DATE(YEAR('Portfolio Register'!$U8),MONTH('Portfolio Register'!$U8),1),1)=DATE(2026,7,1),'Portfolio Register'!$A8&amp;" (1)",IF(EDATE(DATE(YEAR('Portfolio Register'!$U8),MONTH('Portfolio Register'!$U8),1),2)=DATE(2026,7,1),'Portfolio Register'!$A8&amp;" (2)",IF(EDATE(DATE(YEAR('Portfolio Register'!$U8),MONTH('Portfolio Register'!$U8),1),3)=DATE(2026,7,1),'Portfolio Register'!$A8&amp;" (FINAL)",""))),"")))</f>
        <v/>
      </c>
      <c r="H9" s="107" t="str">
        <f aca="false">IF('Portfolio Register'!$A8="","",IF('Portfolio Register'!$U8="","",IFERROR(IF(EDATE(DATE(YEAR('Portfolio Register'!$U8),MONTH('Portfolio Register'!$U8),1),1)=DATE(2026,8,1),'Portfolio Register'!$A8&amp;" (1)",IF(EDATE(DATE(YEAR('Portfolio Register'!$U8),MONTH('Portfolio Register'!$U8),1),2)=DATE(2026,8,1),'Portfolio Register'!$A8&amp;" (2)",IF(EDATE(DATE(YEAR('Portfolio Register'!$U8),MONTH('Portfolio Register'!$U8),1),3)=DATE(2026,8,1),'Portfolio Register'!$A8&amp;" (FINAL)",""))),"")))</f>
        <v/>
      </c>
      <c r="I9" s="108" t="str">
        <f aca="false">IF('Portfolio Register'!$A8="","",IF('Portfolio Register'!$U8="","",IFERROR(IF(EDATE(DATE(YEAR('Portfolio Register'!$U8),MONTH('Portfolio Register'!$U8),1),1)=DATE(2026,9,1),'Portfolio Register'!$A8&amp;" (1)",IF(EDATE(DATE(YEAR('Portfolio Register'!$U8),MONTH('Portfolio Register'!$U8),1),2)=DATE(2026,9,1),'Portfolio Register'!$A8&amp;" (2)",IF(EDATE(DATE(YEAR('Portfolio Register'!$U8),MONTH('Portfolio Register'!$U8),1),3)=DATE(2026,9,1),'Portfolio Register'!$A8&amp;" (FINAL)",""))),"")))</f>
        <v/>
      </c>
      <c r="J9" s="108" t="str">
        <f aca="false">IF('Portfolio Register'!$A8="","",IF('Portfolio Register'!$U8="","",IFERROR(IF(EDATE(DATE(YEAR('Portfolio Register'!$U8),MONTH('Portfolio Register'!$U8),1),1)=DATE(2026,10,1),'Portfolio Register'!$A8&amp;" (1)",IF(EDATE(DATE(YEAR('Portfolio Register'!$U8),MONTH('Portfolio Register'!$U8),1),2)=DATE(2026,10,1),'Portfolio Register'!$A8&amp;" (2)",IF(EDATE(DATE(YEAR('Portfolio Register'!$U8),MONTH('Portfolio Register'!$U8),1),3)=DATE(2026,10,1),'Portfolio Register'!$A8&amp;" (FINAL)",""))),"")))</f>
        <v/>
      </c>
      <c r="K9" s="106" t="str">
        <f aca="false">IF('Portfolio Register'!$A8="","",IF('Portfolio Register'!$U8="","",IFERROR(IF(EDATE(DATE(YEAR('Portfolio Register'!$U8),MONTH('Portfolio Register'!$U8),1),1)=DATE(2026,11,1),'Portfolio Register'!$A8&amp;" (1)",IF(EDATE(DATE(YEAR('Portfolio Register'!$U8),MONTH('Portfolio Register'!$U8),1),2)=DATE(2026,11,1),'Portfolio Register'!$A8&amp;" (2)",IF(EDATE(DATE(YEAR('Portfolio Register'!$U8),MONTH('Portfolio Register'!$U8),1),3)=DATE(2026,11,1),'Portfolio Register'!$A8&amp;" (FINAL)",""))),"")))</f>
        <v/>
      </c>
      <c r="L9" s="106" t="str">
        <f aca="false">IF('Portfolio Register'!$A8="","",IF('Portfolio Register'!$U8="","",IFERROR(IF(EDATE(DATE(YEAR('Portfolio Register'!$U8),MONTH('Portfolio Register'!$U8),1),1)=DATE(2026,12,1),'Portfolio Register'!$A8&amp;" (1)",IF(EDATE(DATE(YEAR('Portfolio Register'!$U8),MONTH('Portfolio Register'!$U8),1),2)=DATE(2026,12,1),'Portfolio Register'!$A8&amp;" (2)",IF(EDATE(DATE(YEAR('Portfolio Register'!$U8),MONTH('Portfolio Register'!$U8),1),3)=DATE(2026,12,1),'Portfolio Register'!$A8&amp;" (FINAL)",""))),"")))</f>
        <v/>
      </c>
      <c r="M9" s="109" t="str">
        <f aca="false">IF('Portfolio Register'!$A8="","",IF('Portfolio Register'!$U8="","",IFERROR(IF(EDATE(DATE(YEAR('Portfolio Register'!$U8),MONTH('Portfolio Register'!$U8),1),1)=DATE(2027,1,1),'Portfolio Register'!$A8&amp;" (1)",IF(EDATE(DATE(YEAR('Portfolio Register'!$U8),MONTH('Portfolio Register'!$U8),1),2)=DATE(2027,1,1),'Portfolio Register'!$A8&amp;" (2)",IF(EDATE(DATE(YEAR('Portfolio Register'!$U8),MONTH('Portfolio Register'!$U8),1),3)=DATE(2027,1,1),'Portfolio Register'!$A8&amp;" (FINAL)",""))),"")))</f>
        <v/>
      </c>
      <c r="N9" s="106" t="str">
        <f aca="false">IF('Portfolio Register'!$A8="","",IF('Portfolio Register'!$U8="","",IFERROR(IF(EDATE(DATE(YEAR('Portfolio Register'!$U8),MONTH('Portfolio Register'!$U8),1),1)=DATE(2027,2,1),'Portfolio Register'!$A8&amp;" (1)",IF(EDATE(DATE(YEAR('Portfolio Register'!$U8),MONTH('Portfolio Register'!$U8),1),2)=DATE(2027,2,1),'Portfolio Register'!$A8&amp;" (2)",IF(EDATE(DATE(YEAR('Portfolio Register'!$U8),MONTH('Portfolio Register'!$U8),1),3)=DATE(2027,2,1),'Portfolio Register'!$A8&amp;" (FINAL)",""))),"")))</f>
        <v/>
      </c>
      <c r="O9" s="106" t="str">
        <f aca="false">IF('Portfolio Register'!$A8="","",IF('Portfolio Register'!$U8="","",IFERROR(IF(EDATE(DATE(YEAR('Portfolio Register'!$U8),MONTH('Portfolio Register'!$U8),1),1)=DATE(2027,3,1),'Portfolio Register'!$A8&amp;" (1)",IF(EDATE(DATE(YEAR('Portfolio Register'!$U8),MONTH('Portfolio Register'!$U8),1),2)=DATE(2027,3,1),'Portfolio Register'!$A8&amp;" (2)",IF(EDATE(DATE(YEAR('Portfolio Register'!$U8),MONTH('Portfolio Register'!$U8),1),3)=DATE(2027,3,1),'Portfolio Register'!$A8&amp;" (FINAL)",""))),"")))</f>
        <v/>
      </c>
      <c r="P9" s="106" t="str">
        <f aca="false">IF('Portfolio Register'!$A8="","",IF('Portfolio Register'!$U8="","",IFERROR(IF(EDATE(DATE(YEAR('Portfolio Register'!$U8),MONTH('Portfolio Register'!$U8),1),1)=DATE(2027,4,1),'Portfolio Register'!$A8&amp;" (1)",IF(EDATE(DATE(YEAR('Portfolio Register'!$U8),MONTH('Portfolio Register'!$U8),1),2)=DATE(2027,4,1),'Portfolio Register'!$A8&amp;" (2)",IF(EDATE(DATE(YEAR('Portfolio Register'!$U8),MONTH('Portfolio Register'!$U8),1),3)=DATE(2027,4,1),'Portfolio Register'!$A8&amp;" (FINAL)",""))),"")))</f>
        <v/>
      </c>
      <c r="Q9" s="106" t="str">
        <f aca="false">IF('Portfolio Register'!$A8="","",IF('Portfolio Register'!$U8="","",IFERROR(IF(EDATE(DATE(YEAR('Portfolio Register'!$U8),MONTH('Portfolio Register'!$U8),1),1)=DATE(2027,5,1),'Portfolio Register'!$A8&amp;" (1)",IF(EDATE(DATE(YEAR('Portfolio Register'!$U8),MONTH('Portfolio Register'!$U8),1),2)=DATE(2027,5,1),'Portfolio Register'!$A8&amp;" (2)",IF(EDATE(DATE(YEAR('Portfolio Register'!$U8),MONTH('Portfolio Register'!$U8),1),3)=DATE(2027,5,1),'Portfolio Register'!$A8&amp;" (FINAL)",""))),"")))</f>
        <v/>
      </c>
      <c r="R9" s="106" t="str">
        <f aca="false">IF('Portfolio Register'!$A8="","",IF('Portfolio Register'!$U8="","",IFERROR(IF(EDATE(DATE(YEAR('Portfolio Register'!$U8),MONTH('Portfolio Register'!$U8),1),1)=DATE(2027,6,1),'Portfolio Register'!$A8&amp;" (1)",IF(EDATE(DATE(YEAR('Portfolio Register'!$U8),MONTH('Portfolio Register'!$U8),1),2)=DATE(2027,6,1),'Portfolio Register'!$A8&amp;" (2)",IF(EDATE(DATE(YEAR('Portfolio Register'!$U8),MONTH('Portfolio Register'!$U8),1),3)=DATE(2027,6,1),'Portfolio Register'!$A8&amp;" (FINAL)",""))),"")))</f>
        <v/>
      </c>
      <c r="S9" s="106" t="str">
        <f aca="false">IF('Portfolio Register'!$A8="","",IF('Portfolio Register'!$U8="","",IFERROR(IF(EDATE(DATE(YEAR('Portfolio Register'!$U8),MONTH('Portfolio Register'!$U8),1),1)=DATE(2027,7,1),'Portfolio Register'!$A8&amp;" (1)",IF(EDATE(DATE(YEAR('Portfolio Register'!$U8),MONTH('Portfolio Register'!$U8),1),2)=DATE(2027,7,1),'Portfolio Register'!$A8&amp;" (2)",IF(EDATE(DATE(YEAR('Portfolio Register'!$U8),MONTH('Portfolio Register'!$U8),1),3)=DATE(2027,7,1),'Portfolio Register'!$A8&amp;" (FINAL)",""))),"")))</f>
        <v/>
      </c>
      <c r="T9" s="106" t="str">
        <f aca="false">IF('Portfolio Register'!$A8="","",IF('Portfolio Register'!$U8="","",IFERROR(IF(EDATE(DATE(YEAR('Portfolio Register'!$U8),MONTH('Portfolio Register'!$U8),1),1)=DATE(2027,8,1),'Portfolio Register'!$A8&amp;" (1)",IF(EDATE(DATE(YEAR('Portfolio Register'!$U8),MONTH('Portfolio Register'!$U8),1),2)=DATE(2027,8,1),'Portfolio Register'!$A8&amp;" (2)",IF(EDATE(DATE(YEAR('Portfolio Register'!$U8),MONTH('Portfolio Register'!$U8),1),3)=DATE(2027,8,1),'Portfolio Register'!$A8&amp;" (FINAL)",""))),"")))</f>
        <v/>
      </c>
      <c r="U9" s="106" t="str">
        <f aca="false">IF('Portfolio Register'!$A8="","",IF('Portfolio Register'!$U8="","",IFERROR(IF(EDATE(DATE(YEAR('Portfolio Register'!$U8),MONTH('Portfolio Register'!$U8),1),1)=DATE(2027,9,1),'Portfolio Register'!$A8&amp;" (1)",IF(EDATE(DATE(YEAR('Portfolio Register'!$U8),MONTH('Portfolio Register'!$U8),1),2)=DATE(2027,9,1),'Portfolio Register'!$A8&amp;" (2)",IF(EDATE(DATE(YEAR('Portfolio Register'!$U8),MONTH('Portfolio Register'!$U8),1),3)=DATE(2027,9,1),'Portfolio Register'!$A8&amp;" (FINAL)",""))),"")))</f>
        <v/>
      </c>
      <c r="V9" s="106" t="str">
        <f aca="false">IF('Portfolio Register'!$A8="","",IF('Portfolio Register'!$U8="","",IFERROR(IF(EDATE(DATE(YEAR('Portfolio Register'!$U8),MONTH('Portfolio Register'!$U8),1),1)=DATE(2027,10,1),'Portfolio Register'!$A8&amp;" (1)",IF(EDATE(DATE(YEAR('Portfolio Register'!$U8),MONTH('Portfolio Register'!$U8),1),2)=DATE(2027,10,1),'Portfolio Register'!$A8&amp;" (2)",IF(EDATE(DATE(YEAR('Portfolio Register'!$U8),MONTH('Portfolio Register'!$U8),1),3)=DATE(2027,10,1),'Portfolio Register'!$A8&amp;" (FINAL)",""))),"")))</f>
        <v/>
      </c>
      <c r="W9" s="106" t="str">
        <f aca="false">IF('Portfolio Register'!$A8="","",IF('Portfolio Register'!$U8="","",IFERROR(IF(EDATE(DATE(YEAR('Portfolio Register'!$U8),MONTH('Portfolio Register'!$U8),1),1)=DATE(2027,11,1),'Portfolio Register'!$A8&amp;" (1)",IF(EDATE(DATE(YEAR('Portfolio Register'!$U8),MONTH('Portfolio Register'!$U8),1),2)=DATE(2027,11,1),'Portfolio Register'!$A8&amp;" (2)",IF(EDATE(DATE(YEAR('Portfolio Register'!$U8),MONTH('Portfolio Register'!$U8),1),3)=DATE(2027,11,1),'Portfolio Register'!$A8&amp;" (FINAL)",""))),"")))</f>
        <v/>
      </c>
      <c r="X9" s="106" t="str">
        <f aca="false">IF('Portfolio Register'!$A8="","",IF('Portfolio Register'!$U8="","",IFERROR(IF(EDATE(DATE(YEAR('Portfolio Register'!$U8),MONTH('Portfolio Register'!$U8),1),1)=DATE(2027,12,1),'Portfolio Register'!$A8&amp;" (1)",IF(EDATE(DATE(YEAR('Portfolio Register'!$U8),MONTH('Portfolio Register'!$U8),1),2)=DATE(2027,12,1),'Portfolio Register'!$A8&amp;" (2)",IF(EDATE(DATE(YEAR('Portfolio Register'!$U8),MONTH('Portfolio Register'!$U8),1),3)=DATE(2027,12,1),'Portfolio Register'!$A8&amp;" (FINAL)",""))),"")))</f>
        <v/>
      </c>
    </row>
    <row r="10" customFormat="false" ht="21.95" hidden="false" customHeight="true" outlineLevel="0" collapsed="false">
      <c r="A10" s="106" t="str">
        <f aca="false">IF('Portfolio Register'!$A9="","",IF('Portfolio Register'!$U9="","",IFERROR(IF(EDATE(DATE(YEAR('Portfolio Register'!$U9),MONTH('Portfolio Register'!$U9),1),1)=DATE(2026,1,1),'Portfolio Register'!$A9&amp;" (1)",IF(EDATE(DATE(YEAR('Portfolio Register'!$U9),MONTH('Portfolio Register'!$U9),1),2)=DATE(2026,1,1),'Portfolio Register'!$A9&amp;" (2)",IF(EDATE(DATE(YEAR('Portfolio Register'!$U9),MONTH('Portfolio Register'!$U9),1),3)=DATE(2026,1,1),'Portfolio Register'!$A9&amp;" (FINAL)",""))),"")))</f>
        <v/>
      </c>
      <c r="B10" s="106" t="str">
        <f aca="false">IF('Portfolio Register'!$A9="","",IF('Portfolio Register'!$U9="","",IFERROR(IF(EDATE(DATE(YEAR('Portfolio Register'!$U9),MONTH('Portfolio Register'!$U9),1),1)=DATE(2026,2,1),'Portfolio Register'!$A9&amp;" (1)",IF(EDATE(DATE(YEAR('Portfolio Register'!$U9),MONTH('Portfolio Register'!$U9),1),2)=DATE(2026,2,1),'Portfolio Register'!$A9&amp;" (2)",IF(EDATE(DATE(YEAR('Portfolio Register'!$U9),MONTH('Portfolio Register'!$U9),1),3)=DATE(2026,2,1),'Portfolio Register'!$A9&amp;" (FINAL)",""))),"")))</f>
        <v/>
      </c>
      <c r="C10" s="106" t="str">
        <f aca="false">IF('Portfolio Register'!$A9="","",IF('Portfolio Register'!$U9="","",IFERROR(IF(EDATE(DATE(YEAR('Portfolio Register'!$U9),MONTH('Portfolio Register'!$U9),1),1)=DATE(2026,3,1),'Portfolio Register'!$A9&amp;" (1)",IF(EDATE(DATE(YEAR('Portfolio Register'!$U9),MONTH('Portfolio Register'!$U9),1),2)=DATE(2026,3,1),'Portfolio Register'!$A9&amp;" (2)",IF(EDATE(DATE(YEAR('Portfolio Register'!$U9),MONTH('Portfolio Register'!$U9),1),3)=DATE(2026,3,1),'Portfolio Register'!$A9&amp;" (FINAL)",""))),"")))</f>
        <v/>
      </c>
      <c r="D10" s="106" t="str">
        <f aca="false">IF('Portfolio Register'!$A9="","",IF('Portfolio Register'!$U9="","",IFERROR(IF(EDATE(DATE(YEAR('Portfolio Register'!$U9),MONTH('Portfolio Register'!$U9),1),1)=DATE(2026,4,1),'Portfolio Register'!$A9&amp;" (1)",IF(EDATE(DATE(YEAR('Portfolio Register'!$U9),MONTH('Portfolio Register'!$U9),1),2)=DATE(2026,4,1),'Portfolio Register'!$A9&amp;" (2)",IF(EDATE(DATE(YEAR('Portfolio Register'!$U9),MONTH('Portfolio Register'!$U9),1),3)=DATE(2026,4,1),'Portfolio Register'!$A9&amp;" (FINAL)",""))),"")))</f>
        <v/>
      </c>
      <c r="E10" s="106" t="str">
        <f aca="false">IF('Portfolio Register'!$A9="","",IF('Portfolio Register'!$U9="","",IFERROR(IF(EDATE(DATE(YEAR('Portfolio Register'!$U9),MONTH('Portfolio Register'!$U9),1),1)=DATE(2026,5,1),'Portfolio Register'!$A9&amp;" (1)",IF(EDATE(DATE(YEAR('Portfolio Register'!$U9),MONTH('Portfolio Register'!$U9),1),2)=DATE(2026,5,1),'Portfolio Register'!$A9&amp;" (2)",IF(EDATE(DATE(YEAR('Portfolio Register'!$U9),MONTH('Portfolio Register'!$U9),1),3)=DATE(2026,5,1),'Portfolio Register'!$A9&amp;" (FINAL)",""))),"")))</f>
        <v/>
      </c>
      <c r="F10" s="106" t="str">
        <f aca="false">IF('Portfolio Register'!$A9="","",IF('Portfolio Register'!$U9="","",IFERROR(IF(EDATE(DATE(YEAR('Portfolio Register'!$U9),MONTH('Portfolio Register'!$U9),1),1)=DATE(2026,6,1),'Portfolio Register'!$A9&amp;" (1)",IF(EDATE(DATE(YEAR('Portfolio Register'!$U9),MONTH('Portfolio Register'!$U9),1),2)=DATE(2026,6,1),'Portfolio Register'!$A9&amp;" (2)",IF(EDATE(DATE(YEAR('Portfolio Register'!$U9),MONTH('Portfolio Register'!$U9),1),3)=DATE(2026,6,1),'Portfolio Register'!$A9&amp;" (FINAL)",""))),"")))</f>
        <v/>
      </c>
      <c r="G10" s="106" t="str">
        <f aca="false">IF('Portfolio Register'!$A9="","",IF('Portfolio Register'!$U9="","",IFERROR(IF(EDATE(DATE(YEAR('Portfolio Register'!$U9),MONTH('Portfolio Register'!$U9),1),1)=DATE(2026,7,1),'Portfolio Register'!$A9&amp;" (1)",IF(EDATE(DATE(YEAR('Portfolio Register'!$U9),MONTH('Portfolio Register'!$U9),1),2)=DATE(2026,7,1),'Portfolio Register'!$A9&amp;" (2)",IF(EDATE(DATE(YEAR('Portfolio Register'!$U9),MONTH('Portfolio Register'!$U9),1),3)=DATE(2026,7,1),'Portfolio Register'!$A9&amp;" (FINAL)",""))),"")))</f>
        <v/>
      </c>
      <c r="H10" s="107" t="str">
        <f aca="false">IF('Portfolio Register'!$A9="","",IF('Portfolio Register'!$U9="","",IFERROR(IF(EDATE(DATE(YEAR('Portfolio Register'!$U9),MONTH('Portfolio Register'!$U9),1),1)=DATE(2026,8,1),'Portfolio Register'!$A9&amp;" (1)",IF(EDATE(DATE(YEAR('Portfolio Register'!$U9),MONTH('Portfolio Register'!$U9),1),2)=DATE(2026,8,1),'Portfolio Register'!$A9&amp;" (2)",IF(EDATE(DATE(YEAR('Portfolio Register'!$U9),MONTH('Portfolio Register'!$U9),1),3)=DATE(2026,8,1),'Portfolio Register'!$A9&amp;" (FINAL)",""))),"")))</f>
        <v/>
      </c>
      <c r="I10" s="108" t="str">
        <f aca="false">IF('Portfolio Register'!$A9="","",IF('Portfolio Register'!$U9="","",IFERROR(IF(EDATE(DATE(YEAR('Portfolio Register'!$U9),MONTH('Portfolio Register'!$U9),1),1)=DATE(2026,9,1),'Portfolio Register'!$A9&amp;" (1)",IF(EDATE(DATE(YEAR('Portfolio Register'!$U9),MONTH('Portfolio Register'!$U9),1),2)=DATE(2026,9,1),'Portfolio Register'!$A9&amp;" (2)",IF(EDATE(DATE(YEAR('Portfolio Register'!$U9),MONTH('Portfolio Register'!$U9),1),3)=DATE(2026,9,1),'Portfolio Register'!$A9&amp;" (FINAL)",""))),"")))</f>
        <v/>
      </c>
      <c r="J10" s="108" t="str">
        <f aca="false">IF('Portfolio Register'!$A9="","",IF('Portfolio Register'!$U9="","",IFERROR(IF(EDATE(DATE(YEAR('Portfolio Register'!$U9),MONTH('Portfolio Register'!$U9),1),1)=DATE(2026,10,1),'Portfolio Register'!$A9&amp;" (1)",IF(EDATE(DATE(YEAR('Portfolio Register'!$U9),MONTH('Portfolio Register'!$U9),1),2)=DATE(2026,10,1),'Portfolio Register'!$A9&amp;" (2)",IF(EDATE(DATE(YEAR('Portfolio Register'!$U9),MONTH('Portfolio Register'!$U9),1),3)=DATE(2026,10,1),'Portfolio Register'!$A9&amp;" (FINAL)",""))),"")))</f>
        <v/>
      </c>
      <c r="K10" s="106" t="str">
        <f aca="false">IF('Portfolio Register'!$A9="","",IF('Portfolio Register'!$U9="","",IFERROR(IF(EDATE(DATE(YEAR('Portfolio Register'!$U9),MONTH('Portfolio Register'!$U9),1),1)=DATE(2026,11,1),'Portfolio Register'!$A9&amp;" (1)",IF(EDATE(DATE(YEAR('Portfolio Register'!$U9),MONTH('Portfolio Register'!$U9),1),2)=DATE(2026,11,1),'Portfolio Register'!$A9&amp;" (2)",IF(EDATE(DATE(YEAR('Portfolio Register'!$U9),MONTH('Portfolio Register'!$U9),1),3)=DATE(2026,11,1),'Portfolio Register'!$A9&amp;" (FINAL)",""))),"")))</f>
        <v/>
      </c>
      <c r="L10" s="106" t="str">
        <f aca="false">IF('Portfolio Register'!$A9="","",IF('Portfolio Register'!$U9="","",IFERROR(IF(EDATE(DATE(YEAR('Portfolio Register'!$U9),MONTH('Portfolio Register'!$U9),1),1)=DATE(2026,12,1),'Portfolio Register'!$A9&amp;" (1)",IF(EDATE(DATE(YEAR('Portfolio Register'!$U9),MONTH('Portfolio Register'!$U9),1),2)=DATE(2026,12,1),'Portfolio Register'!$A9&amp;" (2)",IF(EDATE(DATE(YEAR('Portfolio Register'!$U9),MONTH('Portfolio Register'!$U9),1),3)=DATE(2026,12,1),'Portfolio Register'!$A9&amp;" (FINAL)",""))),"")))</f>
        <v/>
      </c>
      <c r="M10" s="109" t="str">
        <f aca="false">IF('Portfolio Register'!$A9="","",IF('Portfolio Register'!$U9="","",IFERROR(IF(EDATE(DATE(YEAR('Portfolio Register'!$U9),MONTH('Portfolio Register'!$U9),1),1)=DATE(2027,1,1),'Portfolio Register'!$A9&amp;" (1)",IF(EDATE(DATE(YEAR('Portfolio Register'!$U9),MONTH('Portfolio Register'!$U9),1),2)=DATE(2027,1,1),'Portfolio Register'!$A9&amp;" (2)",IF(EDATE(DATE(YEAR('Portfolio Register'!$U9),MONTH('Portfolio Register'!$U9),1),3)=DATE(2027,1,1),'Portfolio Register'!$A9&amp;" (FINAL)",""))),"")))</f>
        <v/>
      </c>
      <c r="N10" s="106" t="str">
        <f aca="false">IF('Portfolio Register'!$A9="","",IF('Portfolio Register'!$U9="","",IFERROR(IF(EDATE(DATE(YEAR('Portfolio Register'!$U9),MONTH('Portfolio Register'!$U9),1),1)=DATE(2027,2,1),'Portfolio Register'!$A9&amp;" (1)",IF(EDATE(DATE(YEAR('Portfolio Register'!$U9),MONTH('Portfolio Register'!$U9),1),2)=DATE(2027,2,1),'Portfolio Register'!$A9&amp;" (2)",IF(EDATE(DATE(YEAR('Portfolio Register'!$U9),MONTH('Portfolio Register'!$U9),1),3)=DATE(2027,2,1),'Portfolio Register'!$A9&amp;" (FINAL)",""))),"")))</f>
        <v/>
      </c>
      <c r="O10" s="106" t="str">
        <f aca="false">IF('Portfolio Register'!$A9="","",IF('Portfolio Register'!$U9="","",IFERROR(IF(EDATE(DATE(YEAR('Portfolio Register'!$U9),MONTH('Portfolio Register'!$U9),1),1)=DATE(2027,3,1),'Portfolio Register'!$A9&amp;" (1)",IF(EDATE(DATE(YEAR('Portfolio Register'!$U9),MONTH('Portfolio Register'!$U9),1),2)=DATE(2027,3,1),'Portfolio Register'!$A9&amp;" (2)",IF(EDATE(DATE(YEAR('Portfolio Register'!$U9),MONTH('Portfolio Register'!$U9),1),3)=DATE(2027,3,1),'Portfolio Register'!$A9&amp;" (FINAL)",""))),"")))</f>
        <v/>
      </c>
      <c r="P10" s="106" t="str">
        <f aca="false">IF('Portfolio Register'!$A9="","",IF('Portfolio Register'!$U9="","",IFERROR(IF(EDATE(DATE(YEAR('Portfolio Register'!$U9),MONTH('Portfolio Register'!$U9),1),1)=DATE(2027,4,1),'Portfolio Register'!$A9&amp;" (1)",IF(EDATE(DATE(YEAR('Portfolio Register'!$U9),MONTH('Portfolio Register'!$U9),1),2)=DATE(2027,4,1),'Portfolio Register'!$A9&amp;" (2)",IF(EDATE(DATE(YEAR('Portfolio Register'!$U9),MONTH('Portfolio Register'!$U9),1),3)=DATE(2027,4,1),'Portfolio Register'!$A9&amp;" (FINAL)",""))),"")))</f>
        <v/>
      </c>
      <c r="Q10" s="106" t="str">
        <f aca="false">IF('Portfolio Register'!$A9="","",IF('Portfolio Register'!$U9="","",IFERROR(IF(EDATE(DATE(YEAR('Portfolio Register'!$U9),MONTH('Portfolio Register'!$U9),1),1)=DATE(2027,5,1),'Portfolio Register'!$A9&amp;" (1)",IF(EDATE(DATE(YEAR('Portfolio Register'!$U9),MONTH('Portfolio Register'!$U9),1),2)=DATE(2027,5,1),'Portfolio Register'!$A9&amp;" (2)",IF(EDATE(DATE(YEAR('Portfolio Register'!$U9),MONTH('Portfolio Register'!$U9),1),3)=DATE(2027,5,1),'Portfolio Register'!$A9&amp;" (FINAL)",""))),"")))</f>
        <v/>
      </c>
      <c r="R10" s="106" t="str">
        <f aca="false">IF('Portfolio Register'!$A9="","",IF('Portfolio Register'!$U9="","",IFERROR(IF(EDATE(DATE(YEAR('Portfolio Register'!$U9),MONTH('Portfolio Register'!$U9),1),1)=DATE(2027,6,1),'Portfolio Register'!$A9&amp;" (1)",IF(EDATE(DATE(YEAR('Portfolio Register'!$U9),MONTH('Portfolio Register'!$U9),1),2)=DATE(2027,6,1),'Portfolio Register'!$A9&amp;" (2)",IF(EDATE(DATE(YEAR('Portfolio Register'!$U9),MONTH('Portfolio Register'!$U9),1),3)=DATE(2027,6,1),'Portfolio Register'!$A9&amp;" (FINAL)",""))),"")))</f>
        <v/>
      </c>
      <c r="S10" s="106" t="str">
        <f aca="false">IF('Portfolio Register'!$A9="","",IF('Portfolio Register'!$U9="","",IFERROR(IF(EDATE(DATE(YEAR('Portfolio Register'!$U9),MONTH('Portfolio Register'!$U9),1),1)=DATE(2027,7,1),'Portfolio Register'!$A9&amp;" (1)",IF(EDATE(DATE(YEAR('Portfolio Register'!$U9),MONTH('Portfolio Register'!$U9),1),2)=DATE(2027,7,1),'Portfolio Register'!$A9&amp;" (2)",IF(EDATE(DATE(YEAR('Portfolio Register'!$U9),MONTH('Portfolio Register'!$U9),1),3)=DATE(2027,7,1),'Portfolio Register'!$A9&amp;" (FINAL)",""))),"")))</f>
        <v/>
      </c>
      <c r="T10" s="106" t="str">
        <f aca="false">IF('Portfolio Register'!$A9="","",IF('Portfolio Register'!$U9="","",IFERROR(IF(EDATE(DATE(YEAR('Portfolio Register'!$U9),MONTH('Portfolio Register'!$U9),1),1)=DATE(2027,8,1),'Portfolio Register'!$A9&amp;" (1)",IF(EDATE(DATE(YEAR('Portfolio Register'!$U9),MONTH('Portfolio Register'!$U9),1),2)=DATE(2027,8,1),'Portfolio Register'!$A9&amp;" (2)",IF(EDATE(DATE(YEAR('Portfolio Register'!$U9),MONTH('Portfolio Register'!$U9),1),3)=DATE(2027,8,1),'Portfolio Register'!$A9&amp;" (FINAL)",""))),"")))</f>
        <v/>
      </c>
      <c r="U10" s="106" t="str">
        <f aca="false">IF('Portfolio Register'!$A9="","",IF('Portfolio Register'!$U9="","",IFERROR(IF(EDATE(DATE(YEAR('Portfolio Register'!$U9),MONTH('Portfolio Register'!$U9),1),1)=DATE(2027,9,1),'Portfolio Register'!$A9&amp;" (1)",IF(EDATE(DATE(YEAR('Portfolio Register'!$U9),MONTH('Portfolio Register'!$U9),1),2)=DATE(2027,9,1),'Portfolio Register'!$A9&amp;" (2)",IF(EDATE(DATE(YEAR('Portfolio Register'!$U9),MONTH('Portfolio Register'!$U9),1),3)=DATE(2027,9,1),'Portfolio Register'!$A9&amp;" (FINAL)",""))),"")))</f>
        <v/>
      </c>
      <c r="V10" s="106" t="str">
        <f aca="false">IF('Portfolio Register'!$A9="","",IF('Portfolio Register'!$U9="","",IFERROR(IF(EDATE(DATE(YEAR('Portfolio Register'!$U9),MONTH('Portfolio Register'!$U9),1),1)=DATE(2027,10,1),'Portfolio Register'!$A9&amp;" (1)",IF(EDATE(DATE(YEAR('Portfolio Register'!$U9),MONTH('Portfolio Register'!$U9),1),2)=DATE(2027,10,1),'Portfolio Register'!$A9&amp;" (2)",IF(EDATE(DATE(YEAR('Portfolio Register'!$U9),MONTH('Portfolio Register'!$U9),1),3)=DATE(2027,10,1),'Portfolio Register'!$A9&amp;" (FINAL)",""))),"")))</f>
        <v/>
      </c>
      <c r="W10" s="106" t="str">
        <f aca="false">IF('Portfolio Register'!$A9="","",IF('Portfolio Register'!$U9="","",IFERROR(IF(EDATE(DATE(YEAR('Portfolio Register'!$U9),MONTH('Portfolio Register'!$U9),1),1)=DATE(2027,11,1),'Portfolio Register'!$A9&amp;" (1)",IF(EDATE(DATE(YEAR('Portfolio Register'!$U9),MONTH('Portfolio Register'!$U9),1),2)=DATE(2027,11,1),'Portfolio Register'!$A9&amp;" (2)",IF(EDATE(DATE(YEAR('Portfolio Register'!$U9),MONTH('Portfolio Register'!$U9),1),3)=DATE(2027,11,1),'Portfolio Register'!$A9&amp;" (FINAL)",""))),"")))</f>
        <v/>
      </c>
      <c r="X10" s="106" t="str">
        <f aca="false">IF('Portfolio Register'!$A9="","",IF('Portfolio Register'!$U9="","",IFERROR(IF(EDATE(DATE(YEAR('Portfolio Register'!$U9),MONTH('Portfolio Register'!$U9),1),1)=DATE(2027,12,1),'Portfolio Register'!$A9&amp;" (1)",IF(EDATE(DATE(YEAR('Portfolio Register'!$U9),MONTH('Portfolio Register'!$U9),1),2)=DATE(2027,12,1),'Portfolio Register'!$A9&amp;" (2)",IF(EDATE(DATE(YEAR('Portfolio Register'!$U9),MONTH('Portfolio Register'!$U9),1),3)=DATE(2027,12,1),'Portfolio Register'!$A9&amp;" (FINAL)",""))),"")))</f>
        <v/>
      </c>
    </row>
    <row r="11" customFormat="false" ht="21.95" hidden="false" customHeight="true" outlineLevel="0" collapsed="false">
      <c r="A11" s="106" t="str">
        <f aca="false">IF('Portfolio Register'!$A10="","",IF('Portfolio Register'!$U10="","",IFERROR(IF(EDATE(DATE(YEAR('Portfolio Register'!$U10),MONTH('Portfolio Register'!$U10),1),1)=DATE(2026,1,1),'Portfolio Register'!$A10&amp;" (1)",IF(EDATE(DATE(YEAR('Portfolio Register'!$U10),MONTH('Portfolio Register'!$U10),1),2)=DATE(2026,1,1),'Portfolio Register'!$A10&amp;" (2)",IF(EDATE(DATE(YEAR('Portfolio Register'!$U10),MONTH('Portfolio Register'!$U10),1),3)=DATE(2026,1,1),'Portfolio Register'!$A10&amp;" (FINAL)",""))),"")))</f>
        <v/>
      </c>
      <c r="B11" s="106" t="str">
        <f aca="false">IF('Portfolio Register'!$A10="","",IF('Portfolio Register'!$U10="","",IFERROR(IF(EDATE(DATE(YEAR('Portfolio Register'!$U10),MONTH('Portfolio Register'!$U10),1),1)=DATE(2026,2,1),'Portfolio Register'!$A10&amp;" (1)",IF(EDATE(DATE(YEAR('Portfolio Register'!$U10),MONTH('Portfolio Register'!$U10),1),2)=DATE(2026,2,1),'Portfolio Register'!$A10&amp;" (2)",IF(EDATE(DATE(YEAR('Portfolio Register'!$U10),MONTH('Portfolio Register'!$U10),1),3)=DATE(2026,2,1),'Portfolio Register'!$A10&amp;" (FINAL)",""))),"")))</f>
        <v/>
      </c>
      <c r="C11" s="106" t="str">
        <f aca="false">IF('Portfolio Register'!$A10="","",IF('Portfolio Register'!$U10="","",IFERROR(IF(EDATE(DATE(YEAR('Portfolio Register'!$U10),MONTH('Portfolio Register'!$U10),1),1)=DATE(2026,3,1),'Portfolio Register'!$A10&amp;" (1)",IF(EDATE(DATE(YEAR('Portfolio Register'!$U10),MONTH('Portfolio Register'!$U10),1),2)=DATE(2026,3,1),'Portfolio Register'!$A10&amp;" (2)",IF(EDATE(DATE(YEAR('Portfolio Register'!$U10),MONTH('Portfolio Register'!$U10),1),3)=DATE(2026,3,1),'Portfolio Register'!$A10&amp;" (FINAL)",""))),"")))</f>
        <v/>
      </c>
      <c r="D11" s="106" t="str">
        <f aca="false">IF('Portfolio Register'!$A10="","",IF('Portfolio Register'!$U10="","",IFERROR(IF(EDATE(DATE(YEAR('Portfolio Register'!$U10),MONTH('Portfolio Register'!$U10),1),1)=DATE(2026,4,1),'Portfolio Register'!$A10&amp;" (1)",IF(EDATE(DATE(YEAR('Portfolio Register'!$U10),MONTH('Portfolio Register'!$U10),1),2)=DATE(2026,4,1),'Portfolio Register'!$A10&amp;" (2)",IF(EDATE(DATE(YEAR('Portfolio Register'!$U10),MONTH('Portfolio Register'!$U10),1),3)=DATE(2026,4,1),'Portfolio Register'!$A10&amp;" (FINAL)",""))),"")))</f>
        <v/>
      </c>
      <c r="E11" s="106" t="str">
        <f aca="false">IF('Portfolio Register'!$A10="","",IF('Portfolio Register'!$U10="","",IFERROR(IF(EDATE(DATE(YEAR('Portfolio Register'!$U10),MONTH('Portfolio Register'!$U10),1),1)=DATE(2026,5,1),'Portfolio Register'!$A10&amp;" (1)",IF(EDATE(DATE(YEAR('Portfolio Register'!$U10),MONTH('Portfolio Register'!$U10),1),2)=DATE(2026,5,1),'Portfolio Register'!$A10&amp;" (2)",IF(EDATE(DATE(YEAR('Portfolio Register'!$U10),MONTH('Portfolio Register'!$U10),1),3)=DATE(2026,5,1),'Portfolio Register'!$A10&amp;" (FINAL)",""))),"")))</f>
        <v/>
      </c>
      <c r="F11" s="106" t="str">
        <f aca="false">IF('Portfolio Register'!$A10="","",IF('Portfolio Register'!$U10="","",IFERROR(IF(EDATE(DATE(YEAR('Portfolio Register'!$U10),MONTH('Portfolio Register'!$U10),1),1)=DATE(2026,6,1),'Portfolio Register'!$A10&amp;" (1)",IF(EDATE(DATE(YEAR('Portfolio Register'!$U10),MONTH('Portfolio Register'!$U10),1),2)=DATE(2026,6,1),'Portfolio Register'!$A10&amp;" (2)",IF(EDATE(DATE(YEAR('Portfolio Register'!$U10),MONTH('Portfolio Register'!$U10),1),3)=DATE(2026,6,1),'Portfolio Register'!$A10&amp;" (FINAL)",""))),"")))</f>
        <v/>
      </c>
      <c r="G11" s="106" t="str">
        <f aca="false">IF('Portfolio Register'!$A10="","",IF('Portfolio Register'!$U10="","",IFERROR(IF(EDATE(DATE(YEAR('Portfolio Register'!$U10),MONTH('Portfolio Register'!$U10),1),1)=DATE(2026,7,1),'Portfolio Register'!$A10&amp;" (1)",IF(EDATE(DATE(YEAR('Portfolio Register'!$U10),MONTH('Portfolio Register'!$U10),1),2)=DATE(2026,7,1),'Portfolio Register'!$A10&amp;" (2)",IF(EDATE(DATE(YEAR('Portfolio Register'!$U10),MONTH('Portfolio Register'!$U10),1),3)=DATE(2026,7,1),'Portfolio Register'!$A10&amp;" (FINAL)",""))),"")))</f>
        <v/>
      </c>
      <c r="H11" s="107" t="str">
        <f aca="false">IF('Portfolio Register'!$A10="","",IF('Portfolio Register'!$U10="","",IFERROR(IF(EDATE(DATE(YEAR('Portfolio Register'!$U10),MONTH('Portfolio Register'!$U10),1),1)=DATE(2026,8,1),'Portfolio Register'!$A10&amp;" (1)",IF(EDATE(DATE(YEAR('Portfolio Register'!$U10),MONTH('Portfolio Register'!$U10),1),2)=DATE(2026,8,1),'Portfolio Register'!$A10&amp;" (2)",IF(EDATE(DATE(YEAR('Portfolio Register'!$U10),MONTH('Portfolio Register'!$U10),1),3)=DATE(2026,8,1),'Portfolio Register'!$A10&amp;" (FINAL)",""))),"")))</f>
        <v/>
      </c>
      <c r="I11" s="108" t="str">
        <f aca="false">IF('Portfolio Register'!$A10="","",IF('Portfolio Register'!$U10="","",IFERROR(IF(EDATE(DATE(YEAR('Portfolio Register'!$U10),MONTH('Portfolio Register'!$U10),1),1)=DATE(2026,9,1),'Portfolio Register'!$A10&amp;" (1)",IF(EDATE(DATE(YEAR('Portfolio Register'!$U10),MONTH('Portfolio Register'!$U10),1),2)=DATE(2026,9,1),'Portfolio Register'!$A10&amp;" (2)",IF(EDATE(DATE(YEAR('Portfolio Register'!$U10),MONTH('Portfolio Register'!$U10),1),3)=DATE(2026,9,1),'Portfolio Register'!$A10&amp;" (FINAL)",""))),"")))</f>
        <v/>
      </c>
      <c r="J11" s="108" t="str">
        <f aca="false">IF('Portfolio Register'!$A10="","",IF('Portfolio Register'!$U10="","",IFERROR(IF(EDATE(DATE(YEAR('Portfolio Register'!$U10),MONTH('Portfolio Register'!$U10),1),1)=DATE(2026,10,1),'Portfolio Register'!$A10&amp;" (1)",IF(EDATE(DATE(YEAR('Portfolio Register'!$U10),MONTH('Portfolio Register'!$U10),1),2)=DATE(2026,10,1),'Portfolio Register'!$A10&amp;" (2)",IF(EDATE(DATE(YEAR('Portfolio Register'!$U10),MONTH('Portfolio Register'!$U10),1),3)=DATE(2026,10,1),'Portfolio Register'!$A10&amp;" (FINAL)",""))),"")))</f>
        <v/>
      </c>
      <c r="K11" s="106" t="str">
        <f aca="false">IF('Portfolio Register'!$A10="","",IF('Portfolio Register'!$U10="","",IFERROR(IF(EDATE(DATE(YEAR('Portfolio Register'!$U10),MONTH('Portfolio Register'!$U10),1),1)=DATE(2026,11,1),'Portfolio Register'!$A10&amp;" (1)",IF(EDATE(DATE(YEAR('Portfolio Register'!$U10),MONTH('Portfolio Register'!$U10),1),2)=DATE(2026,11,1),'Portfolio Register'!$A10&amp;" (2)",IF(EDATE(DATE(YEAR('Portfolio Register'!$U10),MONTH('Portfolio Register'!$U10),1),3)=DATE(2026,11,1),'Portfolio Register'!$A10&amp;" (FINAL)",""))),"")))</f>
        <v/>
      </c>
      <c r="L11" s="106" t="str">
        <f aca="false">IF('Portfolio Register'!$A10="","",IF('Portfolio Register'!$U10="","",IFERROR(IF(EDATE(DATE(YEAR('Portfolio Register'!$U10),MONTH('Portfolio Register'!$U10),1),1)=DATE(2026,12,1),'Portfolio Register'!$A10&amp;" (1)",IF(EDATE(DATE(YEAR('Portfolio Register'!$U10),MONTH('Portfolio Register'!$U10),1),2)=DATE(2026,12,1),'Portfolio Register'!$A10&amp;" (2)",IF(EDATE(DATE(YEAR('Portfolio Register'!$U10),MONTH('Portfolio Register'!$U10),1),3)=DATE(2026,12,1),'Portfolio Register'!$A10&amp;" (FINAL)",""))),"")))</f>
        <v/>
      </c>
      <c r="M11" s="109" t="str">
        <f aca="false">IF('Portfolio Register'!$A10="","",IF('Portfolio Register'!$U10="","",IFERROR(IF(EDATE(DATE(YEAR('Portfolio Register'!$U10),MONTH('Portfolio Register'!$U10),1),1)=DATE(2027,1,1),'Portfolio Register'!$A10&amp;" (1)",IF(EDATE(DATE(YEAR('Portfolio Register'!$U10),MONTH('Portfolio Register'!$U10),1),2)=DATE(2027,1,1),'Portfolio Register'!$A10&amp;" (2)",IF(EDATE(DATE(YEAR('Portfolio Register'!$U10),MONTH('Portfolio Register'!$U10),1),3)=DATE(2027,1,1),'Portfolio Register'!$A10&amp;" (FINAL)",""))),"")))</f>
        <v/>
      </c>
      <c r="N11" s="106" t="str">
        <f aca="false">IF('Portfolio Register'!$A10="","",IF('Portfolio Register'!$U10="","",IFERROR(IF(EDATE(DATE(YEAR('Portfolio Register'!$U10),MONTH('Portfolio Register'!$U10),1),1)=DATE(2027,2,1),'Portfolio Register'!$A10&amp;" (1)",IF(EDATE(DATE(YEAR('Portfolio Register'!$U10),MONTH('Portfolio Register'!$U10),1),2)=DATE(2027,2,1),'Portfolio Register'!$A10&amp;" (2)",IF(EDATE(DATE(YEAR('Portfolio Register'!$U10),MONTH('Portfolio Register'!$U10),1),3)=DATE(2027,2,1),'Portfolio Register'!$A10&amp;" (FINAL)",""))),"")))</f>
        <v/>
      </c>
      <c r="O11" s="106" t="str">
        <f aca="false">IF('Portfolio Register'!$A10="","",IF('Portfolio Register'!$U10="","",IFERROR(IF(EDATE(DATE(YEAR('Portfolio Register'!$U10),MONTH('Portfolio Register'!$U10),1),1)=DATE(2027,3,1),'Portfolio Register'!$A10&amp;" (1)",IF(EDATE(DATE(YEAR('Portfolio Register'!$U10),MONTH('Portfolio Register'!$U10),1),2)=DATE(2027,3,1),'Portfolio Register'!$A10&amp;" (2)",IF(EDATE(DATE(YEAR('Portfolio Register'!$U10),MONTH('Portfolio Register'!$U10),1),3)=DATE(2027,3,1),'Portfolio Register'!$A10&amp;" (FINAL)",""))),"")))</f>
        <v/>
      </c>
      <c r="P11" s="106" t="str">
        <f aca="false">IF('Portfolio Register'!$A10="","",IF('Portfolio Register'!$U10="","",IFERROR(IF(EDATE(DATE(YEAR('Portfolio Register'!$U10),MONTH('Portfolio Register'!$U10),1),1)=DATE(2027,4,1),'Portfolio Register'!$A10&amp;" (1)",IF(EDATE(DATE(YEAR('Portfolio Register'!$U10),MONTH('Portfolio Register'!$U10),1),2)=DATE(2027,4,1),'Portfolio Register'!$A10&amp;" (2)",IF(EDATE(DATE(YEAR('Portfolio Register'!$U10),MONTH('Portfolio Register'!$U10),1),3)=DATE(2027,4,1),'Portfolio Register'!$A10&amp;" (FINAL)",""))),"")))</f>
        <v/>
      </c>
      <c r="Q11" s="106" t="str">
        <f aca="false">IF('Portfolio Register'!$A10="","",IF('Portfolio Register'!$U10="","",IFERROR(IF(EDATE(DATE(YEAR('Portfolio Register'!$U10),MONTH('Portfolio Register'!$U10),1),1)=DATE(2027,5,1),'Portfolio Register'!$A10&amp;" (1)",IF(EDATE(DATE(YEAR('Portfolio Register'!$U10),MONTH('Portfolio Register'!$U10),1),2)=DATE(2027,5,1),'Portfolio Register'!$A10&amp;" (2)",IF(EDATE(DATE(YEAR('Portfolio Register'!$U10),MONTH('Portfolio Register'!$U10),1),3)=DATE(2027,5,1),'Portfolio Register'!$A10&amp;" (FINAL)",""))),"")))</f>
        <v/>
      </c>
      <c r="R11" s="106" t="str">
        <f aca="false">IF('Portfolio Register'!$A10="","",IF('Portfolio Register'!$U10="","",IFERROR(IF(EDATE(DATE(YEAR('Portfolio Register'!$U10),MONTH('Portfolio Register'!$U10),1),1)=DATE(2027,6,1),'Portfolio Register'!$A10&amp;" (1)",IF(EDATE(DATE(YEAR('Portfolio Register'!$U10),MONTH('Portfolio Register'!$U10),1),2)=DATE(2027,6,1),'Portfolio Register'!$A10&amp;" (2)",IF(EDATE(DATE(YEAR('Portfolio Register'!$U10),MONTH('Portfolio Register'!$U10),1),3)=DATE(2027,6,1),'Portfolio Register'!$A10&amp;" (FINAL)",""))),"")))</f>
        <v/>
      </c>
      <c r="S11" s="106" t="str">
        <f aca="false">IF('Portfolio Register'!$A10="","",IF('Portfolio Register'!$U10="","",IFERROR(IF(EDATE(DATE(YEAR('Portfolio Register'!$U10),MONTH('Portfolio Register'!$U10),1),1)=DATE(2027,7,1),'Portfolio Register'!$A10&amp;" (1)",IF(EDATE(DATE(YEAR('Portfolio Register'!$U10),MONTH('Portfolio Register'!$U10),1),2)=DATE(2027,7,1),'Portfolio Register'!$A10&amp;" (2)",IF(EDATE(DATE(YEAR('Portfolio Register'!$U10),MONTH('Portfolio Register'!$U10),1),3)=DATE(2027,7,1),'Portfolio Register'!$A10&amp;" (FINAL)",""))),"")))</f>
        <v/>
      </c>
      <c r="T11" s="106" t="str">
        <f aca="false">IF('Portfolio Register'!$A10="","",IF('Portfolio Register'!$U10="","",IFERROR(IF(EDATE(DATE(YEAR('Portfolio Register'!$U10),MONTH('Portfolio Register'!$U10),1),1)=DATE(2027,8,1),'Portfolio Register'!$A10&amp;" (1)",IF(EDATE(DATE(YEAR('Portfolio Register'!$U10),MONTH('Portfolio Register'!$U10),1),2)=DATE(2027,8,1),'Portfolio Register'!$A10&amp;" (2)",IF(EDATE(DATE(YEAR('Portfolio Register'!$U10),MONTH('Portfolio Register'!$U10),1),3)=DATE(2027,8,1),'Portfolio Register'!$A10&amp;" (FINAL)",""))),"")))</f>
        <v/>
      </c>
      <c r="U11" s="106" t="str">
        <f aca="false">IF('Portfolio Register'!$A10="","",IF('Portfolio Register'!$U10="","",IFERROR(IF(EDATE(DATE(YEAR('Portfolio Register'!$U10),MONTH('Portfolio Register'!$U10),1),1)=DATE(2027,9,1),'Portfolio Register'!$A10&amp;" (1)",IF(EDATE(DATE(YEAR('Portfolio Register'!$U10),MONTH('Portfolio Register'!$U10),1),2)=DATE(2027,9,1),'Portfolio Register'!$A10&amp;" (2)",IF(EDATE(DATE(YEAR('Portfolio Register'!$U10),MONTH('Portfolio Register'!$U10),1),3)=DATE(2027,9,1),'Portfolio Register'!$A10&amp;" (FINAL)",""))),"")))</f>
        <v/>
      </c>
      <c r="V11" s="106" t="str">
        <f aca="false">IF('Portfolio Register'!$A10="","",IF('Portfolio Register'!$U10="","",IFERROR(IF(EDATE(DATE(YEAR('Portfolio Register'!$U10),MONTH('Portfolio Register'!$U10),1),1)=DATE(2027,10,1),'Portfolio Register'!$A10&amp;" (1)",IF(EDATE(DATE(YEAR('Portfolio Register'!$U10),MONTH('Portfolio Register'!$U10),1),2)=DATE(2027,10,1),'Portfolio Register'!$A10&amp;" (2)",IF(EDATE(DATE(YEAR('Portfolio Register'!$U10),MONTH('Portfolio Register'!$U10),1),3)=DATE(2027,10,1),'Portfolio Register'!$A10&amp;" (FINAL)",""))),"")))</f>
        <v/>
      </c>
      <c r="W11" s="106" t="str">
        <f aca="false">IF('Portfolio Register'!$A10="","",IF('Portfolio Register'!$U10="","",IFERROR(IF(EDATE(DATE(YEAR('Portfolio Register'!$U10),MONTH('Portfolio Register'!$U10),1),1)=DATE(2027,11,1),'Portfolio Register'!$A10&amp;" (1)",IF(EDATE(DATE(YEAR('Portfolio Register'!$U10),MONTH('Portfolio Register'!$U10),1),2)=DATE(2027,11,1),'Portfolio Register'!$A10&amp;" (2)",IF(EDATE(DATE(YEAR('Portfolio Register'!$U10),MONTH('Portfolio Register'!$U10),1),3)=DATE(2027,11,1),'Portfolio Register'!$A10&amp;" (FINAL)",""))),"")))</f>
        <v/>
      </c>
      <c r="X11" s="106" t="str">
        <f aca="false">IF('Portfolio Register'!$A10="","",IF('Portfolio Register'!$U10="","",IFERROR(IF(EDATE(DATE(YEAR('Portfolio Register'!$U10),MONTH('Portfolio Register'!$U10),1),1)=DATE(2027,12,1),'Portfolio Register'!$A10&amp;" (1)",IF(EDATE(DATE(YEAR('Portfolio Register'!$U10),MONTH('Portfolio Register'!$U10),1),2)=DATE(2027,12,1),'Portfolio Register'!$A10&amp;" (2)",IF(EDATE(DATE(YEAR('Portfolio Register'!$U10),MONTH('Portfolio Register'!$U10),1),3)=DATE(2027,12,1),'Portfolio Register'!$A10&amp;" (FINAL)",""))),"")))</f>
        <v/>
      </c>
    </row>
    <row r="12" customFormat="false" ht="21.95" hidden="false" customHeight="true" outlineLevel="0" collapsed="false">
      <c r="A12" s="106" t="str">
        <f aca="false">IF('Portfolio Register'!$A11="","",IF('Portfolio Register'!$U11="","",IFERROR(IF(EDATE(DATE(YEAR('Portfolio Register'!$U11),MONTH('Portfolio Register'!$U11),1),1)=DATE(2026,1,1),'Portfolio Register'!$A11&amp;" (1)",IF(EDATE(DATE(YEAR('Portfolio Register'!$U11),MONTH('Portfolio Register'!$U11),1),2)=DATE(2026,1,1),'Portfolio Register'!$A11&amp;" (2)",IF(EDATE(DATE(YEAR('Portfolio Register'!$U11),MONTH('Portfolio Register'!$U11),1),3)=DATE(2026,1,1),'Portfolio Register'!$A11&amp;" (FINAL)",""))),"")))</f>
        <v/>
      </c>
      <c r="B12" s="106" t="str">
        <f aca="false">IF('Portfolio Register'!$A11="","",IF('Portfolio Register'!$U11="","",IFERROR(IF(EDATE(DATE(YEAR('Portfolio Register'!$U11),MONTH('Portfolio Register'!$U11),1),1)=DATE(2026,2,1),'Portfolio Register'!$A11&amp;" (1)",IF(EDATE(DATE(YEAR('Portfolio Register'!$U11),MONTH('Portfolio Register'!$U11),1),2)=DATE(2026,2,1),'Portfolio Register'!$A11&amp;" (2)",IF(EDATE(DATE(YEAR('Portfolio Register'!$U11),MONTH('Portfolio Register'!$U11),1),3)=DATE(2026,2,1),'Portfolio Register'!$A11&amp;" (FINAL)",""))),"")))</f>
        <v/>
      </c>
      <c r="C12" s="106" t="str">
        <f aca="false">IF('Portfolio Register'!$A11="","",IF('Portfolio Register'!$U11="","",IFERROR(IF(EDATE(DATE(YEAR('Portfolio Register'!$U11),MONTH('Portfolio Register'!$U11),1),1)=DATE(2026,3,1),'Portfolio Register'!$A11&amp;" (1)",IF(EDATE(DATE(YEAR('Portfolio Register'!$U11),MONTH('Portfolio Register'!$U11),1),2)=DATE(2026,3,1),'Portfolio Register'!$A11&amp;" (2)",IF(EDATE(DATE(YEAR('Portfolio Register'!$U11),MONTH('Portfolio Register'!$U11),1),3)=DATE(2026,3,1),'Portfolio Register'!$A11&amp;" (FINAL)",""))),"")))</f>
        <v/>
      </c>
      <c r="D12" s="106" t="str">
        <f aca="false">IF('Portfolio Register'!$A11="","",IF('Portfolio Register'!$U11="","",IFERROR(IF(EDATE(DATE(YEAR('Portfolio Register'!$U11),MONTH('Portfolio Register'!$U11),1),1)=DATE(2026,4,1),'Portfolio Register'!$A11&amp;" (1)",IF(EDATE(DATE(YEAR('Portfolio Register'!$U11),MONTH('Portfolio Register'!$U11),1),2)=DATE(2026,4,1),'Portfolio Register'!$A11&amp;" (2)",IF(EDATE(DATE(YEAR('Portfolio Register'!$U11),MONTH('Portfolio Register'!$U11),1),3)=DATE(2026,4,1),'Portfolio Register'!$A11&amp;" (FINAL)",""))),"")))</f>
        <v/>
      </c>
      <c r="E12" s="106" t="str">
        <f aca="false">IF('Portfolio Register'!$A11="","",IF('Portfolio Register'!$U11="","",IFERROR(IF(EDATE(DATE(YEAR('Portfolio Register'!$U11),MONTH('Portfolio Register'!$U11),1),1)=DATE(2026,5,1),'Portfolio Register'!$A11&amp;" (1)",IF(EDATE(DATE(YEAR('Portfolio Register'!$U11),MONTH('Portfolio Register'!$U11),1),2)=DATE(2026,5,1),'Portfolio Register'!$A11&amp;" (2)",IF(EDATE(DATE(YEAR('Portfolio Register'!$U11),MONTH('Portfolio Register'!$U11),1),3)=DATE(2026,5,1),'Portfolio Register'!$A11&amp;" (FINAL)",""))),"")))</f>
        <v/>
      </c>
      <c r="F12" s="106" t="str">
        <f aca="false">IF('Portfolio Register'!$A11="","",IF('Portfolio Register'!$U11="","",IFERROR(IF(EDATE(DATE(YEAR('Portfolio Register'!$U11),MONTH('Portfolio Register'!$U11),1),1)=DATE(2026,6,1),'Portfolio Register'!$A11&amp;" (1)",IF(EDATE(DATE(YEAR('Portfolio Register'!$U11),MONTH('Portfolio Register'!$U11),1),2)=DATE(2026,6,1),'Portfolio Register'!$A11&amp;" (2)",IF(EDATE(DATE(YEAR('Portfolio Register'!$U11),MONTH('Portfolio Register'!$U11),1),3)=DATE(2026,6,1),'Portfolio Register'!$A11&amp;" (FINAL)",""))),"")))</f>
        <v/>
      </c>
      <c r="G12" s="106" t="str">
        <f aca="false">IF('Portfolio Register'!$A11="","",IF('Portfolio Register'!$U11="","",IFERROR(IF(EDATE(DATE(YEAR('Portfolio Register'!$U11),MONTH('Portfolio Register'!$U11),1),1)=DATE(2026,7,1),'Portfolio Register'!$A11&amp;" (1)",IF(EDATE(DATE(YEAR('Portfolio Register'!$U11),MONTH('Portfolio Register'!$U11),1),2)=DATE(2026,7,1),'Portfolio Register'!$A11&amp;" (2)",IF(EDATE(DATE(YEAR('Portfolio Register'!$U11),MONTH('Portfolio Register'!$U11),1),3)=DATE(2026,7,1),'Portfolio Register'!$A11&amp;" (FINAL)",""))),"")))</f>
        <v/>
      </c>
      <c r="H12" s="107" t="str">
        <f aca="false">IF('Portfolio Register'!$A11="","",IF('Portfolio Register'!$U11="","",IFERROR(IF(EDATE(DATE(YEAR('Portfolio Register'!$U11),MONTH('Portfolio Register'!$U11),1),1)=DATE(2026,8,1),'Portfolio Register'!$A11&amp;" (1)",IF(EDATE(DATE(YEAR('Portfolio Register'!$U11),MONTH('Portfolio Register'!$U11),1),2)=DATE(2026,8,1),'Portfolio Register'!$A11&amp;" (2)",IF(EDATE(DATE(YEAR('Portfolio Register'!$U11),MONTH('Portfolio Register'!$U11),1),3)=DATE(2026,8,1),'Portfolio Register'!$A11&amp;" (FINAL)",""))),"")))</f>
        <v/>
      </c>
      <c r="I12" s="108" t="str">
        <f aca="false">IF('Portfolio Register'!$A11="","",IF('Portfolio Register'!$U11="","",IFERROR(IF(EDATE(DATE(YEAR('Portfolio Register'!$U11),MONTH('Portfolio Register'!$U11),1),1)=DATE(2026,9,1),'Portfolio Register'!$A11&amp;" (1)",IF(EDATE(DATE(YEAR('Portfolio Register'!$U11),MONTH('Portfolio Register'!$U11),1),2)=DATE(2026,9,1),'Portfolio Register'!$A11&amp;" (2)",IF(EDATE(DATE(YEAR('Portfolio Register'!$U11),MONTH('Portfolio Register'!$U11),1),3)=DATE(2026,9,1),'Portfolio Register'!$A11&amp;" (FINAL)",""))),"")))</f>
        <v/>
      </c>
      <c r="J12" s="108" t="str">
        <f aca="false">IF('Portfolio Register'!$A11="","",IF('Portfolio Register'!$U11="","",IFERROR(IF(EDATE(DATE(YEAR('Portfolio Register'!$U11),MONTH('Portfolio Register'!$U11),1),1)=DATE(2026,10,1),'Portfolio Register'!$A11&amp;" (1)",IF(EDATE(DATE(YEAR('Portfolio Register'!$U11),MONTH('Portfolio Register'!$U11),1),2)=DATE(2026,10,1),'Portfolio Register'!$A11&amp;" (2)",IF(EDATE(DATE(YEAR('Portfolio Register'!$U11),MONTH('Portfolio Register'!$U11),1),3)=DATE(2026,10,1),'Portfolio Register'!$A11&amp;" (FINAL)",""))),"")))</f>
        <v/>
      </c>
      <c r="K12" s="106" t="str">
        <f aca="false">IF('Portfolio Register'!$A11="","",IF('Portfolio Register'!$U11="","",IFERROR(IF(EDATE(DATE(YEAR('Portfolio Register'!$U11),MONTH('Portfolio Register'!$U11),1),1)=DATE(2026,11,1),'Portfolio Register'!$A11&amp;" (1)",IF(EDATE(DATE(YEAR('Portfolio Register'!$U11),MONTH('Portfolio Register'!$U11),1),2)=DATE(2026,11,1),'Portfolio Register'!$A11&amp;" (2)",IF(EDATE(DATE(YEAR('Portfolio Register'!$U11),MONTH('Portfolio Register'!$U11),1),3)=DATE(2026,11,1),'Portfolio Register'!$A11&amp;" (FINAL)",""))),"")))</f>
        <v/>
      </c>
      <c r="L12" s="106" t="str">
        <f aca="false">IF('Portfolio Register'!$A11="","",IF('Portfolio Register'!$U11="","",IFERROR(IF(EDATE(DATE(YEAR('Portfolio Register'!$U11),MONTH('Portfolio Register'!$U11),1),1)=DATE(2026,12,1),'Portfolio Register'!$A11&amp;" (1)",IF(EDATE(DATE(YEAR('Portfolio Register'!$U11),MONTH('Portfolio Register'!$U11),1),2)=DATE(2026,12,1),'Portfolio Register'!$A11&amp;" (2)",IF(EDATE(DATE(YEAR('Portfolio Register'!$U11),MONTH('Portfolio Register'!$U11),1),3)=DATE(2026,12,1),'Portfolio Register'!$A11&amp;" (FINAL)",""))),"")))</f>
        <v/>
      </c>
      <c r="M12" s="109" t="str">
        <f aca="false">IF('Portfolio Register'!$A11="","",IF('Portfolio Register'!$U11="","",IFERROR(IF(EDATE(DATE(YEAR('Portfolio Register'!$U11),MONTH('Portfolio Register'!$U11),1),1)=DATE(2027,1,1),'Portfolio Register'!$A11&amp;" (1)",IF(EDATE(DATE(YEAR('Portfolio Register'!$U11),MONTH('Portfolio Register'!$U11),1),2)=DATE(2027,1,1),'Portfolio Register'!$A11&amp;" (2)",IF(EDATE(DATE(YEAR('Portfolio Register'!$U11),MONTH('Portfolio Register'!$U11),1),3)=DATE(2027,1,1),'Portfolio Register'!$A11&amp;" (FINAL)",""))),"")))</f>
        <v/>
      </c>
      <c r="N12" s="106" t="str">
        <f aca="false">IF('Portfolio Register'!$A11="","",IF('Portfolio Register'!$U11="","",IFERROR(IF(EDATE(DATE(YEAR('Portfolio Register'!$U11),MONTH('Portfolio Register'!$U11),1),1)=DATE(2027,2,1),'Portfolio Register'!$A11&amp;" (1)",IF(EDATE(DATE(YEAR('Portfolio Register'!$U11),MONTH('Portfolio Register'!$U11),1),2)=DATE(2027,2,1),'Portfolio Register'!$A11&amp;" (2)",IF(EDATE(DATE(YEAR('Portfolio Register'!$U11),MONTH('Portfolio Register'!$U11),1),3)=DATE(2027,2,1),'Portfolio Register'!$A11&amp;" (FINAL)",""))),"")))</f>
        <v/>
      </c>
      <c r="O12" s="106" t="str">
        <f aca="false">IF('Portfolio Register'!$A11="","",IF('Portfolio Register'!$U11="","",IFERROR(IF(EDATE(DATE(YEAR('Portfolio Register'!$U11),MONTH('Portfolio Register'!$U11),1),1)=DATE(2027,3,1),'Portfolio Register'!$A11&amp;" (1)",IF(EDATE(DATE(YEAR('Portfolio Register'!$U11),MONTH('Portfolio Register'!$U11),1),2)=DATE(2027,3,1),'Portfolio Register'!$A11&amp;" (2)",IF(EDATE(DATE(YEAR('Portfolio Register'!$U11),MONTH('Portfolio Register'!$U11),1),3)=DATE(2027,3,1),'Portfolio Register'!$A11&amp;" (FINAL)",""))),"")))</f>
        <v/>
      </c>
      <c r="P12" s="106" t="str">
        <f aca="false">IF('Portfolio Register'!$A11="","",IF('Portfolio Register'!$U11="","",IFERROR(IF(EDATE(DATE(YEAR('Portfolio Register'!$U11),MONTH('Portfolio Register'!$U11),1),1)=DATE(2027,4,1),'Portfolio Register'!$A11&amp;" (1)",IF(EDATE(DATE(YEAR('Portfolio Register'!$U11),MONTH('Portfolio Register'!$U11),1),2)=DATE(2027,4,1),'Portfolio Register'!$A11&amp;" (2)",IF(EDATE(DATE(YEAR('Portfolio Register'!$U11),MONTH('Portfolio Register'!$U11),1),3)=DATE(2027,4,1),'Portfolio Register'!$A11&amp;" (FINAL)",""))),"")))</f>
        <v/>
      </c>
      <c r="Q12" s="106" t="str">
        <f aca="false">IF('Portfolio Register'!$A11="","",IF('Portfolio Register'!$U11="","",IFERROR(IF(EDATE(DATE(YEAR('Portfolio Register'!$U11),MONTH('Portfolio Register'!$U11),1),1)=DATE(2027,5,1),'Portfolio Register'!$A11&amp;" (1)",IF(EDATE(DATE(YEAR('Portfolio Register'!$U11),MONTH('Portfolio Register'!$U11),1),2)=DATE(2027,5,1),'Portfolio Register'!$A11&amp;" (2)",IF(EDATE(DATE(YEAR('Portfolio Register'!$U11),MONTH('Portfolio Register'!$U11),1),3)=DATE(2027,5,1),'Portfolio Register'!$A11&amp;" (FINAL)",""))),"")))</f>
        <v/>
      </c>
      <c r="R12" s="106" t="str">
        <f aca="false">IF('Portfolio Register'!$A11="","",IF('Portfolio Register'!$U11="","",IFERROR(IF(EDATE(DATE(YEAR('Portfolio Register'!$U11),MONTH('Portfolio Register'!$U11),1),1)=DATE(2027,6,1),'Portfolio Register'!$A11&amp;" (1)",IF(EDATE(DATE(YEAR('Portfolio Register'!$U11),MONTH('Portfolio Register'!$U11),1),2)=DATE(2027,6,1),'Portfolio Register'!$A11&amp;" (2)",IF(EDATE(DATE(YEAR('Portfolio Register'!$U11),MONTH('Portfolio Register'!$U11),1),3)=DATE(2027,6,1),'Portfolio Register'!$A11&amp;" (FINAL)",""))),"")))</f>
        <v/>
      </c>
      <c r="S12" s="106" t="str">
        <f aca="false">IF('Portfolio Register'!$A11="","",IF('Portfolio Register'!$U11="","",IFERROR(IF(EDATE(DATE(YEAR('Portfolio Register'!$U11),MONTH('Portfolio Register'!$U11),1),1)=DATE(2027,7,1),'Portfolio Register'!$A11&amp;" (1)",IF(EDATE(DATE(YEAR('Portfolio Register'!$U11),MONTH('Portfolio Register'!$U11),1),2)=DATE(2027,7,1),'Portfolio Register'!$A11&amp;" (2)",IF(EDATE(DATE(YEAR('Portfolio Register'!$U11),MONTH('Portfolio Register'!$U11),1),3)=DATE(2027,7,1),'Portfolio Register'!$A11&amp;" (FINAL)",""))),"")))</f>
        <v/>
      </c>
      <c r="T12" s="106" t="str">
        <f aca="false">IF('Portfolio Register'!$A11="","",IF('Portfolio Register'!$U11="","",IFERROR(IF(EDATE(DATE(YEAR('Portfolio Register'!$U11),MONTH('Portfolio Register'!$U11),1),1)=DATE(2027,8,1),'Portfolio Register'!$A11&amp;" (1)",IF(EDATE(DATE(YEAR('Portfolio Register'!$U11),MONTH('Portfolio Register'!$U11),1),2)=DATE(2027,8,1),'Portfolio Register'!$A11&amp;" (2)",IF(EDATE(DATE(YEAR('Portfolio Register'!$U11),MONTH('Portfolio Register'!$U11),1),3)=DATE(2027,8,1),'Portfolio Register'!$A11&amp;" (FINAL)",""))),"")))</f>
        <v/>
      </c>
      <c r="U12" s="106" t="str">
        <f aca="false">IF('Portfolio Register'!$A11="","",IF('Portfolio Register'!$U11="","",IFERROR(IF(EDATE(DATE(YEAR('Portfolio Register'!$U11),MONTH('Portfolio Register'!$U11),1),1)=DATE(2027,9,1),'Portfolio Register'!$A11&amp;" (1)",IF(EDATE(DATE(YEAR('Portfolio Register'!$U11),MONTH('Portfolio Register'!$U11),1),2)=DATE(2027,9,1),'Portfolio Register'!$A11&amp;" (2)",IF(EDATE(DATE(YEAR('Portfolio Register'!$U11),MONTH('Portfolio Register'!$U11),1),3)=DATE(2027,9,1),'Portfolio Register'!$A11&amp;" (FINAL)",""))),"")))</f>
        <v/>
      </c>
      <c r="V12" s="106" t="str">
        <f aca="false">IF('Portfolio Register'!$A11="","",IF('Portfolio Register'!$U11="","",IFERROR(IF(EDATE(DATE(YEAR('Portfolio Register'!$U11),MONTH('Portfolio Register'!$U11),1),1)=DATE(2027,10,1),'Portfolio Register'!$A11&amp;" (1)",IF(EDATE(DATE(YEAR('Portfolio Register'!$U11),MONTH('Portfolio Register'!$U11),1),2)=DATE(2027,10,1),'Portfolio Register'!$A11&amp;" (2)",IF(EDATE(DATE(YEAR('Portfolio Register'!$U11),MONTH('Portfolio Register'!$U11),1),3)=DATE(2027,10,1),'Portfolio Register'!$A11&amp;" (FINAL)",""))),"")))</f>
        <v/>
      </c>
      <c r="W12" s="106" t="str">
        <f aca="false">IF('Portfolio Register'!$A11="","",IF('Portfolio Register'!$U11="","",IFERROR(IF(EDATE(DATE(YEAR('Portfolio Register'!$U11),MONTH('Portfolio Register'!$U11),1),1)=DATE(2027,11,1),'Portfolio Register'!$A11&amp;" (1)",IF(EDATE(DATE(YEAR('Portfolio Register'!$U11),MONTH('Portfolio Register'!$U11),1),2)=DATE(2027,11,1),'Portfolio Register'!$A11&amp;" (2)",IF(EDATE(DATE(YEAR('Portfolio Register'!$U11),MONTH('Portfolio Register'!$U11),1),3)=DATE(2027,11,1),'Portfolio Register'!$A11&amp;" (FINAL)",""))),"")))</f>
        <v/>
      </c>
      <c r="X12" s="106" t="str">
        <f aca="false">IF('Portfolio Register'!$A11="","",IF('Portfolio Register'!$U11="","",IFERROR(IF(EDATE(DATE(YEAR('Portfolio Register'!$U11),MONTH('Portfolio Register'!$U11),1),1)=DATE(2027,12,1),'Portfolio Register'!$A11&amp;" (1)",IF(EDATE(DATE(YEAR('Portfolio Register'!$U11),MONTH('Portfolio Register'!$U11),1),2)=DATE(2027,12,1),'Portfolio Register'!$A11&amp;" (2)",IF(EDATE(DATE(YEAR('Portfolio Register'!$U11),MONTH('Portfolio Register'!$U11),1),3)=DATE(2027,12,1),'Portfolio Register'!$A11&amp;" (FINAL)",""))),"")))</f>
        <v/>
      </c>
    </row>
    <row r="13" customFormat="false" ht="21.95" hidden="false" customHeight="true" outlineLevel="0" collapsed="false">
      <c r="A13" s="106" t="str">
        <f aca="false">IF('Portfolio Register'!$A12="","",IF('Portfolio Register'!$U12="","",IFERROR(IF(EDATE(DATE(YEAR('Portfolio Register'!$U12),MONTH('Portfolio Register'!$U12),1),1)=DATE(2026,1,1),'Portfolio Register'!$A12&amp;" (1)",IF(EDATE(DATE(YEAR('Portfolio Register'!$U12),MONTH('Portfolio Register'!$U12),1),2)=DATE(2026,1,1),'Portfolio Register'!$A12&amp;" (2)",IF(EDATE(DATE(YEAR('Portfolio Register'!$U12),MONTH('Portfolio Register'!$U12),1),3)=DATE(2026,1,1),'Portfolio Register'!$A12&amp;" (FINAL)",""))),"")))</f>
        <v/>
      </c>
      <c r="B13" s="106" t="str">
        <f aca="false">IF('Portfolio Register'!$A12="","",IF('Portfolio Register'!$U12="","",IFERROR(IF(EDATE(DATE(YEAR('Portfolio Register'!$U12),MONTH('Portfolio Register'!$U12),1),1)=DATE(2026,2,1),'Portfolio Register'!$A12&amp;" (1)",IF(EDATE(DATE(YEAR('Portfolio Register'!$U12),MONTH('Portfolio Register'!$U12),1),2)=DATE(2026,2,1),'Portfolio Register'!$A12&amp;" (2)",IF(EDATE(DATE(YEAR('Portfolio Register'!$U12),MONTH('Portfolio Register'!$U12),1),3)=DATE(2026,2,1),'Portfolio Register'!$A12&amp;" (FINAL)",""))),"")))</f>
        <v/>
      </c>
      <c r="C13" s="106" t="str">
        <f aca="false">IF('Portfolio Register'!$A12="","",IF('Portfolio Register'!$U12="","",IFERROR(IF(EDATE(DATE(YEAR('Portfolio Register'!$U12),MONTH('Portfolio Register'!$U12),1),1)=DATE(2026,3,1),'Portfolio Register'!$A12&amp;" (1)",IF(EDATE(DATE(YEAR('Portfolio Register'!$U12),MONTH('Portfolio Register'!$U12),1),2)=DATE(2026,3,1),'Portfolio Register'!$A12&amp;" (2)",IF(EDATE(DATE(YEAR('Portfolio Register'!$U12),MONTH('Portfolio Register'!$U12),1),3)=DATE(2026,3,1),'Portfolio Register'!$A12&amp;" (FINAL)",""))),"")))</f>
        <v/>
      </c>
      <c r="D13" s="106" t="str">
        <f aca="false">IF('Portfolio Register'!$A12="","",IF('Portfolio Register'!$U12="","",IFERROR(IF(EDATE(DATE(YEAR('Portfolio Register'!$U12),MONTH('Portfolio Register'!$U12),1),1)=DATE(2026,4,1),'Portfolio Register'!$A12&amp;" (1)",IF(EDATE(DATE(YEAR('Portfolio Register'!$U12),MONTH('Portfolio Register'!$U12),1),2)=DATE(2026,4,1),'Portfolio Register'!$A12&amp;" (2)",IF(EDATE(DATE(YEAR('Portfolio Register'!$U12),MONTH('Portfolio Register'!$U12),1),3)=DATE(2026,4,1),'Portfolio Register'!$A12&amp;" (FINAL)",""))),"")))</f>
        <v/>
      </c>
      <c r="E13" s="106" t="str">
        <f aca="false">IF('Portfolio Register'!$A12="","",IF('Portfolio Register'!$U12="","",IFERROR(IF(EDATE(DATE(YEAR('Portfolio Register'!$U12),MONTH('Portfolio Register'!$U12),1),1)=DATE(2026,5,1),'Portfolio Register'!$A12&amp;" (1)",IF(EDATE(DATE(YEAR('Portfolio Register'!$U12),MONTH('Portfolio Register'!$U12),1),2)=DATE(2026,5,1),'Portfolio Register'!$A12&amp;" (2)",IF(EDATE(DATE(YEAR('Portfolio Register'!$U12),MONTH('Portfolio Register'!$U12),1),3)=DATE(2026,5,1),'Portfolio Register'!$A12&amp;" (FINAL)",""))),"")))</f>
        <v/>
      </c>
      <c r="F13" s="106" t="str">
        <f aca="false">IF('Portfolio Register'!$A12="","",IF('Portfolio Register'!$U12="","",IFERROR(IF(EDATE(DATE(YEAR('Portfolio Register'!$U12),MONTH('Portfolio Register'!$U12),1),1)=DATE(2026,6,1),'Portfolio Register'!$A12&amp;" (1)",IF(EDATE(DATE(YEAR('Portfolio Register'!$U12),MONTH('Portfolio Register'!$U12),1),2)=DATE(2026,6,1),'Portfolio Register'!$A12&amp;" (2)",IF(EDATE(DATE(YEAR('Portfolio Register'!$U12),MONTH('Portfolio Register'!$U12),1),3)=DATE(2026,6,1),'Portfolio Register'!$A12&amp;" (FINAL)",""))),"")))</f>
        <v/>
      </c>
      <c r="G13" s="106" t="str">
        <f aca="false">IF('Portfolio Register'!$A12="","",IF('Portfolio Register'!$U12="","",IFERROR(IF(EDATE(DATE(YEAR('Portfolio Register'!$U12),MONTH('Portfolio Register'!$U12),1),1)=DATE(2026,7,1),'Portfolio Register'!$A12&amp;" (1)",IF(EDATE(DATE(YEAR('Portfolio Register'!$U12),MONTH('Portfolio Register'!$U12),1),2)=DATE(2026,7,1),'Portfolio Register'!$A12&amp;" (2)",IF(EDATE(DATE(YEAR('Portfolio Register'!$U12),MONTH('Portfolio Register'!$U12),1),3)=DATE(2026,7,1),'Portfolio Register'!$A12&amp;" (FINAL)",""))),"")))</f>
        <v/>
      </c>
      <c r="H13" s="107" t="str">
        <f aca="false">IF('Portfolio Register'!$A12="","",IF('Portfolio Register'!$U12="","",IFERROR(IF(EDATE(DATE(YEAR('Portfolio Register'!$U12),MONTH('Portfolio Register'!$U12),1),1)=DATE(2026,8,1),'Portfolio Register'!$A12&amp;" (1)",IF(EDATE(DATE(YEAR('Portfolio Register'!$U12),MONTH('Portfolio Register'!$U12),1),2)=DATE(2026,8,1),'Portfolio Register'!$A12&amp;" (2)",IF(EDATE(DATE(YEAR('Portfolio Register'!$U12),MONTH('Portfolio Register'!$U12),1),3)=DATE(2026,8,1),'Portfolio Register'!$A12&amp;" (FINAL)",""))),"")))</f>
        <v/>
      </c>
      <c r="I13" s="108" t="str">
        <f aca="false">IF('Portfolio Register'!$A12="","",IF('Portfolio Register'!$U12="","",IFERROR(IF(EDATE(DATE(YEAR('Portfolio Register'!$U12),MONTH('Portfolio Register'!$U12),1),1)=DATE(2026,9,1),'Portfolio Register'!$A12&amp;" (1)",IF(EDATE(DATE(YEAR('Portfolio Register'!$U12),MONTH('Portfolio Register'!$U12),1),2)=DATE(2026,9,1),'Portfolio Register'!$A12&amp;" (2)",IF(EDATE(DATE(YEAR('Portfolio Register'!$U12),MONTH('Portfolio Register'!$U12),1),3)=DATE(2026,9,1),'Portfolio Register'!$A12&amp;" (FINAL)",""))),"")))</f>
        <v/>
      </c>
      <c r="J13" s="108" t="str">
        <f aca="false">IF('Portfolio Register'!$A12="","",IF('Portfolio Register'!$U12="","",IFERROR(IF(EDATE(DATE(YEAR('Portfolio Register'!$U12),MONTH('Portfolio Register'!$U12),1),1)=DATE(2026,10,1),'Portfolio Register'!$A12&amp;" (1)",IF(EDATE(DATE(YEAR('Portfolio Register'!$U12),MONTH('Portfolio Register'!$U12),1),2)=DATE(2026,10,1),'Portfolio Register'!$A12&amp;" (2)",IF(EDATE(DATE(YEAR('Portfolio Register'!$U12),MONTH('Portfolio Register'!$U12),1),3)=DATE(2026,10,1),'Portfolio Register'!$A12&amp;" (FINAL)",""))),"")))</f>
        <v/>
      </c>
      <c r="K13" s="106" t="str">
        <f aca="false">IF('Portfolio Register'!$A12="","",IF('Portfolio Register'!$U12="","",IFERROR(IF(EDATE(DATE(YEAR('Portfolio Register'!$U12),MONTH('Portfolio Register'!$U12),1),1)=DATE(2026,11,1),'Portfolio Register'!$A12&amp;" (1)",IF(EDATE(DATE(YEAR('Portfolio Register'!$U12),MONTH('Portfolio Register'!$U12),1),2)=DATE(2026,11,1),'Portfolio Register'!$A12&amp;" (2)",IF(EDATE(DATE(YEAR('Portfolio Register'!$U12),MONTH('Portfolio Register'!$U12),1),3)=DATE(2026,11,1),'Portfolio Register'!$A12&amp;" (FINAL)",""))),"")))</f>
        <v/>
      </c>
      <c r="L13" s="106" t="str">
        <f aca="false">IF('Portfolio Register'!$A12="","",IF('Portfolio Register'!$U12="","",IFERROR(IF(EDATE(DATE(YEAR('Portfolio Register'!$U12),MONTH('Portfolio Register'!$U12),1),1)=DATE(2026,12,1),'Portfolio Register'!$A12&amp;" (1)",IF(EDATE(DATE(YEAR('Portfolio Register'!$U12),MONTH('Portfolio Register'!$U12),1),2)=DATE(2026,12,1),'Portfolio Register'!$A12&amp;" (2)",IF(EDATE(DATE(YEAR('Portfolio Register'!$U12),MONTH('Portfolio Register'!$U12),1),3)=DATE(2026,12,1),'Portfolio Register'!$A12&amp;" (FINAL)",""))),"")))</f>
        <v/>
      </c>
      <c r="M13" s="109" t="str">
        <f aca="false">IF('Portfolio Register'!$A12="","",IF('Portfolio Register'!$U12="","",IFERROR(IF(EDATE(DATE(YEAR('Portfolio Register'!$U12),MONTH('Portfolio Register'!$U12),1),1)=DATE(2027,1,1),'Portfolio Register'!$A12&amp;" (1)",IF(EDATE(DATE(YEAR('Portfolio Register'!$U12),MONTH('Portfolio Register'!$U12),1),2)=DATE(2027,1,1),'Portfolio Register'!$A12&amp;" (2)",IF(EDATE(DATE(YEAR('Portfolio Register'!$U12),MONTH('Portfolio Register'!$U12),1),3)=DATE(2027,1,1),'Portfolio Register'!$A12&amp;" (FINAL)",""))),"")))</f>
        <v/>
      </c>
      <c r="N13" s="106" t="str">
        <f aca="false">IF('Portfolio Register'!$A12="","",IF('Portfolio Register'!$U12="","",IFERROR(IF(EDATE(DATE(YEAR('Portfolio Register'!$U12),MONTH('Portfolio Register'!$U12),1),1)=DATE(2027,2,1),'Portfolio Register'!$A12&amp;" (1)",IF(EDATE(DATE(YEAR('Portfolio Register'!$U12),MONTH('Portfolio Register'!$U12),1),2)=DATE(2027,2,1),'Portfolio Register'!$A12&amp;" (2)",IF(EDATE(DATE(YEAR('Portfolio Register'!$U12),MONTH('Portfolio Register'!$U12),1),3)=DATE(2027,2,1),'Portfolio Register'!$A12&amp;" (FINAL)",""))),"")))</f>
        <v/>
      </c>
      <c r="O13" s="106" t="str">
        <f aca="false">IF('Portfolio Register'!$A12="","",IF('Portfolio Register'!$U12="","",IFERROR(IF(EDATE(DATE(YEAR('Portfolio Register'!$U12),MONTH('Portfolio Register'!$U12),1),1)=DATE(2027,3,1),'Portfolio Register'!$A12&amp;" (1)",IF(EDATE(DATE(YEAR('Portfolio Register'!$U12),MONTH('Portfolio Register'!$U12),1),2)=DATE(2027,3,1),'Portfolio Register'!$A12&amp;" (2)",IF(EDATE(DATE(YEAR('Portfolio Register'!$U12),MONTH('Portfolio Register'!$U12),1),3)=DATE(2027,3,1),'Portfolio Register'!$A12&amp;" (FINAL)",""))),"")))</f>
        <v/>
      </c>
      <c r="P13" s="106" t="str">
        <f aca="false">IF('Portfolio Register'!$A12="","",IF('Portfolio Register'!$U12="","",IFERROR(IF(EDATE(DATE(YEAR('Portfolio Register'!$U12),MONTH('Portfolio Register'!$U12),1),1)=DATE(2027,4,1),'Portfolio Register'!$A12&amp;" (1)",IF(EDATE(DATE(YEAR('Portfolio Register'!$U12),MONTH('Portfolio Register'!$U12),1),2)=DATE(2027,4,1),'Portfolio Register'!$A12&amp;" (2)",IF(EDATE(DATE(YEAR('Portfolio Register'!$U12),MONTH('Portfolio Register'!$U12),1),3)=DATE(2027,4,1),'Portfolio Register'!$A12&amp;" (FINAL)",""))),"")))</f>
        <v/>
      </c>
      <c r="Q13" s="106" t="str">
        <f aca="false">IF('Portfolio Register'!$A12="","",IF('Portfolio Register'!$U12="","",IFERROR(IF(EDATE(DATE(YEAR('Portfolio Register'!$U12),MONTH('Portfolio Register'!$U12),1),1)=DATE(2027,5,1),'Portfolio Register'!$A12&amp;" (1)",IF(EDATE(DATE(YEAR('Portfolio Register'!$U12),MONTH('Portfolio Register'!$U12),1),2)=DATE(2027,5,1),'Portfolio Register'!$A12&amp;" (2)",IF(EDATE(DATE(YEAR('Portfolio Register'!$U12),MONTH('Portfolio Register'!$U12),1),3)=DATE(2027,5,1),'Portfolio Register'!$A12&amp;" (FINAL)",""))),"")))</f>
        <v/>
      </c>
      <c r="R13" s="106" t="str">
        <f aca="false">IF('Portfolio Register'!$A12="","",IF('Portfolio Register'!$U12="","",IFERROR(IF(EDATE(DATE(YEAR('Portfolio Register'!$U12),MONTH('Portfolio Register'!$U12),1),1)=DATE(2027,6,1),'Portfolio Register'!$A12&amp;" (1)",IF(EDATE(DATE(YEAR('Portfolio Register'!$U12),MONTH('Portfolio Register'!$U12),1),2)=DATE(2027,6,1),'Portfolio Register'!$A12&amp;" (2)",IF(EDATE(DATE(YEAR('Portfolio Register'!$U12),MONTH('Portfolio Register'!$U12),1),3)=DATE(2027,6,1),'Portfolio Register'!$A12&amp;" (FINAL)",""))),"")))</f>
        <v/>
      </c>
      <c r="S13" s="106" t="str">
        <f aca="false">IF('Portfolio Register'!$A12="","",IF('Portfolio Register'!$U12="","",IFERROR(IF(EDATE(DATE(YEAR('Portfolio Register'!$U12),MONTH('Portfolio Register'!$U12),1),1)=DATE(2027,7,1),'Portfolio Register'!$A12&amp;" (1)",IF(EDATE(DATE(YEAR('Portfolio Register'!$U12),MONTH('Portfolio Register'!$U12),1),2)=DATE(2027,7,1),'Portfolio Register'!$A12&amp;" (2)",IF(EDATE(DATE(YEAR('Portfolio Register'!$U12),MONTH('Portfolio Register'!$U12),1),3)=DATE(2027,7,1),'Portfolio Register'!$A12&amp;" (FINAL)",""))),"")))</f>
        <v/>
      </c>
      <c r="T13" s="106" t="str">
        <f aca="false">IF('Portfolio Register'!$A12="","",IF('Portfolio Register'!$U12="","",IFERROR(IF(EDATE(DATE(YEAR('Portfolio Register'!$U12),MONTH('Portfolio Register'!$U12),1),1)=DATE(2027,8,1),'Portfolio Register'!$A12&amp;" (1)",IF(EDATE(DATE(YEAR('Portfolio Register'!$U12),MONTH('Portfolio Register'!$U12),1),2)=DATE(2027,8,1),'Portfolio Register'!$A12&amp;" (2)",IF(EDATE(DATE(YEAR('Portfolio Register'!$U12),MONTH('Portfolio Register'!$U12),1),3)=DATE(2027,8,1),'Portfolio Register'!$A12&amp;" (FINAL)",""))),"")))</f>
        <v/>
      </c>
      <c r="U13" s="106" t="str">
        <f aca="false">IF('Portfolio Register'!$A12="","",IF('Portfolio Register'!$U12="","",IFERROR(IF(EDATE(DATE(YEAR('Portfolio Register'!$U12),MONTH('Portfolio Register'!$U12),1),1)=DATE(2027,9,1),'Portfolio Register'!$A12&amp;" (1)",IF(EDATE(DATE(YEAR('Portfolio Register'!$U12),MONTH('Portfolio Register'!$U12),1),2)=DATE(2027,9,1),'Portfolio Register'!$A12&amp;" (2)",IF(EDATE(DATE(YEAR('Portfolio Register'!$U12),MONTH('Portfolio Register'!$U12),1),3)=DATE(2027,9,1),'Portfolio Register'!$A12&amp;" (FINAL)",""))),"")))</f>
        <v/>
      </c>
      <c r="V13" s="106" t="str">
        <f aca="false">IF('Portfolio Register'!$A12="","",IF('Portfolio Register'!$U12="","",IFERROR(IF(EDATE(DATE(YEAR('Portfolio Register'!$U12),MONTH('Portfolio Register'!$U12),1),1)=DATE(2027,10,1),'Portfolio Register'!$A12&amp;" (1)",IF(EDATE(DATE(YEAR('Portfolio Register'!$U12),MONTH('Portfolio Register'!$U12),1),2)=DATE(2027,10,1),'Portfolio Register'!$A12&amp;" (2)",IF(EDATE(DATE(YEAR('Portfolio Register'!$U12),MONTH('Portfolio Register'!$U12),1),3)=DATE(2027,10,1),'Portfolio Register'!$A12&amp;" (FINAL)",""))),"")))</f>
        <v/>
      </c>
      <c r="W13" s="106" t="str">
        <f aca="false">IF('Portfolio Register'!$A12="","",IF('Portfolio Register'!$U12="","",IFERROR(IF(EDATE(DATE(YEAR('Portfolio Register'!$U12),MONTH('Portfolio Register'!$U12),1),1)=DATE(2027,11,1),'Portfolio Register'!$A12&amp;" (1)",IF(EDATE(DATE(YEAR('Portfolio Register'!$U12),MONTH('Portfolio Register'!$U12),1),2)=DATE(2027,11,1),'Portfolio Register'!$A12&amp;" (2)",IF(EDATE(DATE(YEAR('Portfolio Register'!$U12),MONTH('Portfolio Register'!$U12),1),3)=DATE(2027,11,1),'Portfolio Register'!$A12&amp;" (FINAL)",""))),"")))</f>
        <v/>
      </c>
      <c r="X13" s="106" t="str">
        <f aca="false">IF('Portfolio Register'!$A12="","",IF('Portfolio Register'!$U12="","",IFERROR(IF(EDATE(DATE(YEAR('Portfolio Register'!$U12),MONTH('Portfolio Register'!$U12),1),1)=DATE(2027,12,1),'Portfolio Register'!$A12&amp;" (1)",IF(EDATE(DATE(YEAR('Portfolio Register'!$U12),MONTH('Portfolio Register'!$U12),1),2)=DATE(2027,12,1),'Portfolio Register'!$A12&amp;" (2)",IF(EDATE(DATE(YEAR('Portfolio Register'!$U12),MONTH('Portfolio Register'!$U12),1),3)=DATE(2027,12,1),'Portfolio Register'!$A12&amp;" (FINAL)",""))),"")))</f>
        <v/>
      </c>
    </row>
    <row r="14" customFormat="false" ht="21.95" hidden="false" customHeight="true" outlineLevel="0" collapsed="false">
      <c r="A14" s="106" t="str">
        <f aca="false">IF('Portfolio Register'!$A13="","",IF('Portfolio Register'!$U13="","",IFERROR(IF(EDATE(DATE(YEAR('Portfolio Register'!$U13),MONTH('Portfolio Register'!$U13),1),1)=DATE(2026,1,1),'Portfolio Register'!$A13&amp;" (1)",IF(EDATE(DATE(YEAR('Portfolio Register'!$U13),MONTH('Portfolio Register'!$U13),1),2)=DATE(2026,1,1),'Portfolio Register'!$A13&amp;" (2)",IF(EDATE(DATE(YEAR('Portfolio Register'!$U13),MONTH('Portfolio Register'!$U13),1),3)=DATE(2026,1,1),'Portfolio Register'!$A13&amp;" (FINAL)",""))),"")))</f>
        <v/>
      </c>
      <c r="B14" s="106" t="str">
        <f aca="false">IF('Portfolio Register'!$A13="","",IF('Portfolio Register'!$U13="","",IFERROR(IF(EDATE(DATE(YEAR('Portfolio Register'!$U13),MONTH('Portfolio Register'!$U13),1),1)=DATE(2026,2,1),'Portfolio Register'!$A13&amp;" (1)",IF(EDATE(DATE(YEAR('Portfolio Register'!$U13),MONTH('Portfolio Register'!$U13),1),2)=DATE(2026,2,1),'Portfolio Register'!$A13&amp;" (2)",IF(EDATE(DATE(YEAR('Portfolio Register'!$U13),MONTH('Portfolio Register'!$U13),1),3)=DATE(2026,2,1),'Portfolio Register'!$A13&amp;" (FINAL)",""))),"")))</f>
        <v/>
      </c>
      <c r="C14" s="106" t="str">
        <f aca="false">IF('Portfolio Register'!$A13="","",IF('Portfolio Register'!$U13="","",IFERROR(IF(EDATE(DATE(YEAR('Portfolio Register'!$U13),MONTH('Portfolio Register'!$U13),1),1)=DATE(2026,3,1),'Portfolio Register'!$A13&amp;" (1)",IF(EDATE(DATE(YEAR('Portfolio Register'!$U13),MONTH('Portfolio Register'!$U13),1),2)=DATE(2026,3,1),'Portfolio Register'!$A13&amp;" (2)",IF(EDATE(DATE(YEAR('Portfolio Register'!$U13),MONTH('Portfolio Register'!$U13),1),3)=DATE(2026,3,1),'Portfolio Register'!$A13&amp;" (FINAL)",""))),"")))</f>
        <v/>
      </c>
      <c r="D14" s="106" t="str">
        <f aca="false">IF('Portfolio Register'!$A13="","",IF('Portfolio Register'!$U13="","",IFERROR(IF(EDATE(DATE(YEAR('Portfolio Register'!$U13),MONTH('Portfolio Register'!$U13),1),1)=DATE(2026,4,1),'Portfolio Register'!$A13&amp;" (1)",IF(EDATE(DATE(YEAR('Portfolio Register'!$U13),MONTH('Portfolio Register'!$U13),1),2)=DATE(2026,4,1),'Portfolio Register'!$A13&amp;" (2)",IF(EDATE(DATE(YEAR('Portfolio Register'!$U13),MONTH('Portfolio Register'!$U13),1),3)=DATE(2026,4,1),'Portfolio Register'!$A13&amp;" (FINAL)",""))),"")))</f>
        <v/>
      </c>
      <c r="E14" s="106" t="str">
        <f aca="false">IF('Portfolio Register'!$A13="","",IF('Portfolio Register'!$U13="","",IFERROR(IF(EDATE(DATE(YEAR('Portfolio Register'!$U13),MONTH('Portfolio Register'!$U13),1),1)=DATE(2026,5,1),'Portfolio Register'!$A13&amp;" (1)",IF(EDATE(DATE(YEAR('Portfolio Register'!$U13),MONTH('Portfolio Register'!$U13),1),2)=DATE(2026,5,1),'Portfolio Register'!$A13&amp;" (2)",IF(EDATE(DATE(YEAR('Portfolio Register'!$U13),MONTH('Portfolio Register'!$U13),1),3)=DATE(2026,5,1),'Portfolio Register'!$A13&amp;" (FINAL)",""))),"")))</f>
        <v/>
      </c>
      <c r="F14" s="106" t="str">
        <f aca="false">IF('Portfolio Register'!$A13="","",IF('Portfolio Register'!$U13="","",IFERROR(IF(EDATE(DATE(YEAR('Portfolio Register'!$U13),MONTH('Portfolio Register'!$U13),1),1)=DATE(2026,6,1),'Portfolio Register'!$A13&amp;" (1)",IF(EDATE(DATE(YEAR('Portfolio Register'!$U13),MONTH('Portfolio Register'!$U13),1),2)=DATE(2026,6,1),'Portfolio Register'!$A13&amp;" (2)",IF(EDATE(DATE(YEAR('Portfolio Register'!$U13),MONTH('Portfolio Register'!$U13),1),3)=DATE(2026,6,1),'Portfolio Register'!$A13&amp;" (FINAL)",""))),"")))</f>
        <v/>
      </c>
      <c r="G14" s="106" t="str">
        <f aca="false">IF('Portfolio Register'!$A13="","",IF('Portfolio Register'!$U13="","",IFERROR(IF(EDATE(DATE(YEAR('Portfolio Register'!$U13),MONTH('Portfolio Register'!$U13),1),1)=DATE(2026,7,1),'Portfolio Register'!$A13&amp;" (1)",IF(EDATE(DATE(YEAR('Portfolio Register'!$U13),MONTH('Portfolio Register'!$U13),1),2)=DATE(2026,7,1),'Portfolio Register'!$A13&amp;" (2)",IF(EDATE(DATE(YEAR('Portfolio Register'!$U13),MONTH('Portfolio Register'!$U13),1),3)=DATE(2026,7,1),'Portfolio Register'!$A13&amp;" (FINAL)",""))),"")))</f>
        <v/>
      </c>
      <c r="H14" s="107" t="str">
        <f aca="false">IF('Portfolio Register'!$A13="","",IF('Portfolio Register'!$U13="","",IFERROR(IF(EDATE(DATE(YEAR('Portfolio Register'!$U13),MONTH('Portfolio Register'!$U13),1),1)=DATE(2026,8,1),'Portfolio Register'!$A13&amp;" (1)",IF(EDATE(DATE(YEAR('Portfolio Register'!$U13),MONTH('Portfolio Register'!$U13),1),2)=DATE(2026,8,1),'Portfolio Register'!$A13&amp;" (2)",IF(EDATE(DATE(YEAR('Portfolio Register'!$U13),MONTH('Portfolio Register'!$U13),1),3)=DATE(2026,8,1),'Portfolio Register'!$A13&amp;" (FINAL)",""))),"")))</f>
        <v/>
      </c>
      <c r="I14" s="108" t="str">
        <f aca="false">IF('Portfolio Register'!$A13="","",IF('Portfolio Register'!$U13="","",IFERROR(IF(EDATE(DATE(YEAR('Portfolio Register'!$U13),MONTH('Portfolio Register'!$U13),1),1)=DATE(2026,9,1),'Portfolio Register'!$A13&amp;" (1)",IF(EDATE(DATE(YEAR('Portfolio Register'!$U13),MONTH('Portfolio Register'!$U13),1),2)=DATE(2026,9,1),'Portfolio Register'!$A13&amp;" (2)",IF(EDATE(DATE(YEAR('Portfolio Register'!$U13),MONTH('Portfolio Register'!$U13),1),3)=DATE(2026,9,1),'Portfolio Register'!$A13&amp;" (FINAL)",""))),"")))</f>
        <v/>
      </c>
      <c r="J14" s="108" t="str">
        <f aca="false">IF('Portfolio Register'!$A13="","",IF('Portfolio Register'!$U13="","",IFERROR(IF(EDATE(DATE(YEAR('Portfolio Register'!$U13),MONTH('Portfolio Register'!$U13),1),1)=DATE(2026,10,1),'Portfolio Register'!$A13&amp;" (1)",IF(EDATE(DATE(YEAR('Portfolio Register'!$U13),MONTH('Portfolio Register'!$U13),1),2)=DATE(2026,10,1),'Portfolio Register'!$A13&amp;" (2)",IF(EDATE(DATE(YEAR('Portfolio Register'!$U13),MONTH('Portfolio Register'!$U13),1),3)=DATE(2026,10,1),'Portfolio Register'!$A13&amp;" (FINAL)",""))),"")))</f>
        <v/>
      </c>
      <c r="K14" s="106" t="str">
        <f aca="false">IF('Portfolio Register'!$A13="","",IF('Portfolio Register'!$U13="","",IFERROR(IF(EDATE(DATE(YEAR('Portfolio Register'!$U13),MONTH('Portfolio Register'!$U13),1),1)=DATE(2026,11,1),'Portfolio Register'!$A13&amp;" (1)",IF(EDATE(DATE(YEAR('Portfolio Register'!$U13),MONTH('Portfolio Register'!$U13),1),2)=DATE(2026,11,1),'Portfolio Register'!$A13&amp;" (2)",IF(EDATE(DATE(YEAR('Portfolio Register'!$U13),MONTH('Portfolio Register'!$U13),1),3)=DATE(2026,11,1),'Portfolio Register'!$A13&amp;" (FINAL)",""))),"")))</f>
        <v/>
      </c>
      <c r="L14" s="106" t="str">
        <f aca="false">IF('Portfolio Register'!$A13="","",IF('Portfolio Register'!$U13="","",IFERROR(IF(EDATE(DATE(YEAR('Portfolio Register'!$U13),MONTH('Portfolio Register'!$U13),1),1)=DATE(2026,12,1),'Portfolio Register'!$A13&amp;" (1)",IF(EDATE(DATE(YEAR('Portfolio Register'!$U13),MONTH('Portfolio Register'!$U13),1),2)=DATE(2026,12,1),'Portfolio Register'!$A13&amp;" (2)",IF(EDATE(DATE(YEAR('Portfolio Register'!$U13),MONTH('Portfolio Register'!$U13),1),3)=DATE(2026,12,1),'Portfolio Register'!$A13&amp;" (FINAL)",""))),"")))</f>
        <v/>
      </c>
      <c r="M14" s="109" t="str">
        <f aca="false">IF('Portfolio Register'!$A13="","",IF('Portfolio Register'!$U13="","",IFERROR(IF(EDATE(DATE(YEAR('Portfolio Register'!$U13),MONTH('Portfolio Register'!$U13),1),1)=DATE(2027,1,1),'Portfolio Register'!$A13&amp;" (1)",IF(EDATE(DATE(YEAR('Portfolio Register'!$U13),MONTH('Portfolio Register'!$U13),1),2)=DATE(2027,1,1),'Portfolio Register'!$A13&amp;" (2)",IF(EDATE(DATE(YEAR('Portfolio Register'!$U13),MONTH('Portfolio Register'!$U13),1),3)=DATE(2027,1,1),'Portfolio Register'!$A13&amp;" (FINAL)",""))),"")))</f>
        <v/>
      </c>
      <c r="N14" s="106" t="str">
        <f aca="false">IF('Portfolio Register'!$A13="","",IF('Portfolio Register'!$U13="","",IFERROR(IF(EDATE(DATE(YEAR('Portfolio Register'!$U13),MONTH('Portfolio Register'!$U13),1),1)=DATE(2027,2,1),'Portfolio Register'!$A13&amp;" (1)",IF(EDATE(DATE(YEAR('Portfolio Register'!$U13),MONTH('Portfolio Register'!$U13),1),2)=DATE(2027,2,1),'Portfolio Register'!$A13&amp;" (2)",IF(EDATE(DATE(YEAR('Portfolio Register'!$U13),MONTH('Portfolio Register'!$U13),1),3)=DATE(2027,2,1),'Portfolio Register'!$A13&amp;" (FINAL)",""))),"")))</f>
        <v/>
      </c>
      <c r="O14" s="106" t="str">
        <f aca="false">IF('Portfolio Register'!$A13="","",IF('Portfolio Register'!$U13="","",IFERROR(IF(EDATE(DATE(YEAR('Portfolio Register'!$U13),MONTH('Portfolio Register'!$U13),1),1)=DATE(2027,3,1),'Portfolio Register'!$A13&amp;" (1)",IF(EDATE(DATE(YEAR('Portfolio Register'!$U13),MONTH('Portfolio Register'!$U13),1),2)=DATE(2027,3,1),'Portfolio Register'!$A13&amp;" (2)",IF(EDATE(DATE(YEAR('Portfolio Register'!$U13),MONTH('Portfolio Register'!$U13),1),3)=DATE(2027,3,1),'Portfolio Register'!$A13&amp;" (FINAL)",""))),"")))</f>
        <v/>
      </c>
      <c r="P14" s="106" t="str">
        <f aca="false">IF('Portfolio Register'!$A13="","",IF('Portfolio Register'!$U13="","",IFERROR(IF(EDATE(DATE(YEAR('Portfolio Register'!$U13),MONTH('Portfolio Register'!$U13),1),1)=DATE(2027,4,1),'Portfolio Register'!$A13&amp;" (1)",IF(EDATE(DATE(YEAR('Portfolio Register'!$U13),MONTH('Portfolio Register'!$U13),1),2)=DATE(2027,4,1),'Portfolio Register'!$A13&amp;" (2)",IF(EDATE(DATE(YEAR('Portfolio Register'!$U13),MONTH('Portfolio Register'!$U13),1),3)=DATE(2027,4,1),'Portfolio Register'!$A13&amp;" (FINAL)",""))),"")))</f>
        <v/>
      </c>
      <c r="Q14" s="106" t="str">
        <f aca="false">IF('Portfolio Register'!$A13="","",IF('Portfolio Register'!$U13="","",IFERROR(IF(EDATE(DATE(YEAR('Portfolio Register'!$U13),MONTH('Portfolio Register'!$U13),1),1)=DATE(2027,5,1),'Portfolio Register'!$A13&amp;" (1)",IF(EDATE(DATE(YEAR('Portfolio Register'!$U13),MONTH('Portfolio Register'!$U13),1),2)=DATE(2027,5,1),'Portfolio Register'!$A13&amp;" (2)",IF(EDATE(DATE(YEAR('Portfolio Register'!$U13),MONTH('Portfolio Register'!$U13),1),3)=DATE(2027,5,1),'Portfolio Register'!$A13&amp;" (FINAL)",""))),"")))</f>
        <v/>
      </c>
      <c r="R14" s="106" t="str">
        <f aca="false">IF('Portfolio Register'!$A13="","",IF('Portfolio Register'!$U13="","",IFERROR(IF(EDATE(DATE(YEAR('Portfolio Register'!$U13),MONTH('Portfolio Register'!$U13),1),1)=DATE(2027,6,1),'Portfolio Register'!$A13&amp;" (1)",IF(EDATE(DATE(YEAR('Portfolio Register'!$U13),MONTH('Portfolio Register'!$U13),1),2)=DATE(2027,6,1),'Portfolio Register'!$A13&amp;" (2)",IF(EDATE(DATE(YEAR('Portfolio Register'!$U13),MONTH('Portfolio Register'!$U13),1),3)=DATE(2027,6,1),'Portfolio Register'!$A13&amp;" (FINAL)",""))),"")))</f>
        <v/>
      </c>
      <c r="S14" s="106" t="str">
        <f aca="false">IF('Portfolio Register'!$A13="","",IF('Portfolio Register'!$U13="","",IFERROR(IF(EDATE(DATE(YEAR('Portfolio Register'!$U13),MONTH('Portfolio Register'!$U13),1),1)=DATE(2027,7,1),'Portfolio Register'!$A13&amp;" (1)",IF(EDATE(DATE(YEAR('Portfolio Register'!$U13),MONTH('Portfolio Register'!$U13),1),2)=DATE(2027,7,1),'Portfolio Register'!$A13&amp;" (2)",IF(EDATE(DATE(YEAR('Portfolio Register'!$U13),MONTH('Portfolio Register'!$U13),1),3)=DATE(2027,7,1),'Portfolio Register'!$A13&amp;" (FINAL)",""))),"")))</f>
        <v/>
      </c>
      <c r="T14" s="106" t="str">
        <f aca="false">IF('Portfolio Register'!$A13="","",IF('Portfolio Register'!$U13="","",IFERROR(IF(EDATE(DATE(YEAR('Portfolio Register'!$U13),MONTH('Portfolio Register'!$U13),1),1)=DATE(2027,8,1),'Portfolio Register'!$A13&amp;" (1)",IF(EDATE(DATE(YEAR('Portfolio Register'!$U13),MONTH('Portfolio Register'!$U13),1),2)=DATE(2027,8,1),'Portfolio Register'!$A13&amp;" (2)",IF(EDATE(DATE(YEAR('Portfolio Register'!$U13),MONTH('Portfolio Register'!$U13),1),3)=DATE(2027,8,1),'Portfolio Register'!$A13&amp;" (FINAL)",""))),"")))</f>
        <v/>
      </c>
      <c r="U14" s="106" t="str">
        <f aca="false">IF('Portfolio Register'!$A13="","",IF('Portfolio Register'!$U13="","",IFERROR(IF(EDATE(DATE(YEAR('Portfolio Register'!$U13),MONTH('Portfolio Register'!$U13),1),1)=DATE(2027,9,1),'Portfolio Register'!$A13&amp;" (1)",IF(EDATE(DATE(YEAR('Portfolio Register'!$U13),MONTH('Portfolio Register'!$U13),1),2)=DATE(2027,9,1),'Portfolio Register'!$A13&amp;" (2)",IF(EDATE(DATE(YEAR('Portfolio Register'!$U13),MONTH('Portfolio Register'!$U13),1),3)=DATE(2027,9,1),'Portfolio Register'!$A13&amp;" (FINAL)",""))),"")))</f>
        <v/>
      </c>
      <c r="V14" s="106" t="str">
        <f aca="false">IF('Portfolio Register'!$A13="","",IF('Portfolio Register'!$U13="","",IFERROR(IF(EDATE(DATE(YEAR('Portfolio Register'!$U13),MONTH('Portfolio Register'!$U13),1),1)=DATE(2027,10,1),'Portfolio Register'!$A13&amp;" (1)",IF(EDATE(DATE(YEAR('Portfolio Register'!$U13),MONTH('Portfolio Register'!$U13),1),2)=DATE(2027,10,1),'Portfolio Register'!$A13&amp;" (2)",IF(EDATE(DATE(YEAR('Portfolio Register'!$U13),MONTH('Portfolio Register'!$U13),1),3)=DATE(2027,10,1),'Portfolio Register'!$A13&amp;" (FINAL)",""))),"")))</f>
        <v/>
      </c>
      <c r="W14" s="106" t="str">
        <f aca="false">IF('Portfolio Register'!$A13="","",IF('Portfolio Register'!$U13="","",IFERROR(IF(EDATE(DATE(YEAR('Portfolio Register'!$U13),MONTH('Portfolio Register'!$U13),1),1)=DATE(2027,11,1),'Portfolio Register'!$A13&amp;" (1)",IF(EDATE(DATE(YEAR('Portfolio Register'!$U13),MONTH('Portfolio Register'!$U13),1),2)=DATE(2027,11,1),'Portfolio Register'!$A13&amp;" (2)",IF(EDATE(DATE(YEAR('Portfolio Register'!$U13),MONTH('Portfolio Register'!$U13),1),3)=DATE(2027,11,1),'Portfolio Register'!$A13&amp;" (FINAL)",""))),"")))</f>
        <v/>
      </c>
      <c r="X14" s="106" t="str">
        <f aca="false">IF('Portfolio Register'!$A13="","",IF('Portfolio Register'!$U13="","",IFERROR(IF(EDATE(DATE(YEAR('Portfolio Register'!$U13),MONTH('Portfolio Register'!$U13),1),1)=DATE(2027,12,1),'Portfolio Register'!$A13&amp;" (1)",IF(EDATE(DATE(YEAR('Portfolio Register'!$U13),MONTH('Portfolio Register'!$U13),1),2)=DATE(2027,12,1),'Portfolio Register'!$A13&amp;" (2)",IF(EDATE(DATE(YEAR('Portfolio Register'!$U13),MONTH('Portfolio Register'!$U13),1),3)=DATE(2027,12,1),'Portfolio Register'!$A13&amp;" (FINAL)",""))),"")))</f>
        <v/>
      </c>
    </row>
    <row r="15" customFormat="false" ht="21.95" hidden="false" customHeight="true" outlineLevel="0" collapsed="false">
      <c r="A15" s="106" t="str">
        <f aca="false">IF('Portfolio Register'!$A14="","",IF('Portfolio Register'!$U14="","",IFERROR(IF(EDATE(DATE(YEAR('Portfolio Register'!$U14),MONTH('Portfolio Register'!$U14),1),1)=DATE(2026,1,1),'Portfolio Register'!$A14&amp;" (1)",IF(EDATE(DATE(YEAR('Portfolio Register'!$U14),MONTH('Portfolio Register'!$U14),1),2)=DATE(2026,1,1),'Portfolio Register'!$A14&amp;" (2)",IF(EDATE(DATE(YEAR('Portfolio Register'!$U14),MONTH('Portfolio Register'!$U14),1),3)=DATE(2026,1,1),'Portfolio Register'!$A14&amp;" (FINAL)",""))),"")))</f>
        <v/>
      </c>
      <c r="B15" s="106" t="str">
        <f aca="false">IF('Portfolio Register'!$A14="","",IF('Portfolio Register'!$U14="","",IFERROR(IF(EDATE(DATE(YEAR('Portfolio Register'!$U14),MONTH('Portfolio Register'!$U14),1),1)=DATE(2026,2,1),'Portfolio Register'!$A14&amp;" (1)",IF(EDATE(DATE(YEAR('Portfolio Register'!$U14),MONTH('Portfolio Register'!$U14),1),2)=DATE(2026,2,1),'Portfolio Register'!$A14&amp;" (2)",IF(EDATE(DATE(YEAR('Portfolio Register'!$U14),MONTH('Portfolio Register'!$U14),1),3)=DATE(2026,2,1),'Portfolio Register'!$A14&amp;" (FINAL)",""))),"")))</f>
        <v/>
      </c>
      <c r="C15" s="106" t="str">
        <f aca="false">IF('Portfolio Register'!$A14="","",IF('Portfolio Register'!$U14="","",IFERROR(IF(EDATE(DATE(YEAR('Portfolio Register'!$U14),MONTH('Portfolio Register'!$U14),1),1)=DATE(2026,3,1),'Portfolio Register'!$A14&amp;" (1)",IF(EDATE(DATE(YEAR('Portfolio Register'!$U14),MONTH('Portfolio Register'!$U14),1),2)=DATE(2026,3,1),'Portfolio Register'!$A14&amp;" (2)",IF(EDATE(DATE(YEAR('Portfolio Register'!$U14),MONTH('Portfolio Register'!$U14),1),3)=DATE(2026,3,1),'Portfolio Register'!$A14&amp;" (FINAL)",""))),"")))</f>
        <v/>
      </c>
      <c r="D15" s="106" t="str">
        <f aca="false">IF('Portfolio Register'!$A14="","",IF('Portfolio Register'!$U14="","",IFERROR(IF(EDATE(DATE(YEAR('Portfolio Register'!$U14),MONTH('Portfolio Register'!$U14),1),1)=DATE(2026,4,1),'Portfolio Register'!$A14&amp;" (1)",IF(EDATE(DATE(YEAR('Portfolio Register'!$U14),MONTH('Portfolio Register'!$U14),1),2)=DATE(2026,4,1),'Portfolio Register'!$A14&amp;" (2)",IF(EDATE(DATE(YEAR('Portfolio Register'!$U14),MONTH('Portfolio Register'!$U14),1),3)=DATE(2026,4,1),'Portfolio Register'!$A14&amp;" (FINAL)",""))),"")))</f>
        <v/>
      </c>
      <c r="E15" s="106" t="str">
        <f aca="false">IF('Portfolio Register'!$A14="","",IF('Portfolio Register'!$U14="","",IFERROR(IF(EDATE(DATE(YEAR('Portfolio Register'!$U14),MONTH('Portfolio Register'!$U14),1),1)=DATE(2026,5,1),'Portfolio Register'!$A14&amp;" (1)",IF(EDATE(DATE(YEAR('Portfolio Register'!$U14),MONTH('Portfolio Register'!$U14),1),2)=DATE(2026,5,1),'Portfolio Register'!$A14&amp;" (2)",IF(EDATE(DATE(YEAR('Portfolio Register'!$U14),MONTH('Portfolio Register'!$U14),1),3)=DATE(2026,5,1),'Portfolio Register'!$A14&amp;" (FINAL)",""))),"")))</f>
        <v/>
      </c>
      <c r="F15" s="106" t="str">
        <f aca="false">IF('Portfolio Register'!$A14="","",IF('Portfolio Register'!$U14="","",IFERROR(IF(EDATE(DATE(YEAR('Portfolio Register'!$U14),MONTH('Portfolio Register'!$U14),1),1)=DATE(2026,6,1),'Portfolio Register'!$A14&amp;" (1)",IF(EDATE(DATE(YEAR('Portfolio Register'!$U14),MONTH('Portfolio Register'!$U14),1),2)=DATE(2026,6,1),'Portfolio Register'!$A14&amp;" (2)",IF(EDATE(DATE(YEAR('Portfolio Register'!$U14),MONTH('Portfolio Register'!$U14),1),3)=DATE(2026,6,1),'Portfolio Register'!$A14&amp;" (FINAL)",""))),"")))</f>
        <v/>
      </c>
      <c r="G15" s="106" t="str">
        <f aca="false">IF('Portfolio Register'!$A14="","",IF('Portfolio Register'!$U14="","",IFERROR(IF(EDATE(DATE(YEAR('Portfolio Register'!$U14),MONTH('Portfolio Register'!$U14),1),1)=DATE(2026,7,1),'Portfolio Register'!$A14&amp;" (1)",IF(EDATE(DATE(YEAR('Portfolio Register'!$U14),MONTH('Portfolio Register'!$U14),1),2)=DATE(2026,7,1),'Portfolio Register'!$A14&amp;" (2)",IF(EDATE(DATE(YEAR('Portfolio Register'!$U14),MONTH('Portfolio Register'!$U14),1),3)=DATE(2026,7,1),'Portfolio Register'!$A14&amp;" (FINAL)",""))),"")))</f>
        <v/>
      </c>
      <c r="H15" s="107" t="str">
        <f aca="false">IF('Portfolio Register'!$A14="","",IF('Portfolio Register'!$U14="","",IFERROR(IF(EDATE(DATE(YEAR('Portfolio Register'!$U14),MONTH('Portfolio Register'!$U14),1),1)=DATE(2026,8,1),'Portfolio Register'!$A14&amp;" (1)",IF(EDATE(DATE(YEAR('Portfolio Register'!$U14),MONTH('Portfolio Register'!$U14),1),2)=DATE(2026,8,1),'Portfolio Register'!$A14&amp;" (2)",IF(EDATE(DATE(YEAR('Portfolio Register'!$U14),MONTH('Portfolio Register'!$U14),1),3)=DATE(2026,8,1),'Portfolio Register'!$A14&amp;" (FINAL)",""))),"")))</f>
        <v/>
      </c>
      <c r="I15" s="108" t="str">
        <f aca="false">IF('Portfolio Register'!$A14="","",IF('Portfolio Register'!$U14="","",IFERROR(IF(EDATE(DATE(YEAR('Portfolio Register'!$U14),MONTH('Portfolio Register'!$U14),1),1)=DATE(2026,9,1),'Portfolio Register'!$A14&amp;" (1)",IF(EDATE(DATE(YEAR('Portfolio Register'!$U14),MONTH('Portfolio Register'!$U14),1),2)=DATE(2026,9,1),'Portfolio Register'!$A14&amp;" (2)",IF(EDATE(DATE(YEAR('Portfolio Register'!$U14),MONTH('Portfolio Register'!$U14),1),3)=DATE(2026,9,1),'Portfolio Register'!$A14&amp;" (FINAL)",""))),"")))</f>
        <v/>
      </c>
      <c r="J15" s="108" t="str">
        <f aca="false">IF('Portfolio Register'!$A14="","",IF('Portfolio Register'!$U14="","",IFERROR(IF(EDATE(DATE(YEAR('Portfolio Register'!$U14),MONTH('Portfolio Register'!$U14),1),1)=DATE(2026,10,1),'Portfolio Register'!$A14&amp;" (1)",IF(EDATE(DATE(YEAR('Portfolio Register'!$U14),MONTH('Portfolio Register'!$U14),1),2)=DATE(2026,10,1),'Portfolio Register'!$A14&amp;" (2)",IF(EDATE(DATE(YEAR('Portfolio Register'!$U14),MONTH('Portfolio Register'!$U14),1),3)=DATE(2026,10,1),'Portfolio Register'!$A14&amp;" (FINAL)",""))),"")))</f>
        <v/>
      </c>
      <c r="K15" s="106" t="str">
        <f aca="false">IF('Portfolio Register'!$A14="","",IF('Portfolio Register'!$U14="","",IFERROR(IF(EDATE(DATE(YEAR('Portfolio Register'!$U14),MONTH('Portfolio Register'!$U14),1),1)=DATE(2026,11,1),'Portfolio Register'!$A14&amp;" (1)",IF(EDATE(DATE(YEAR('Portfolio Register'!$U14),MONTH('Portfolio Register'!$U14),1),2)=DATE(2026,11,1),'Portfolio Register'!$A14&amp;" (2)",IF(EDATE(DATE(YEAR('Portfolio Register'!$U14),MONTH('Portfolio Register'!$U14),1),3)=DATE(2026,11,1),'Portfolio Register'!$A14&amp;" (FINAL)",""))),"")))</f>
        <v/>
      </c>
      <c r="L15" s="106" t="str">
        <f aca="false">IF('Portfolio Register'!$A14="","",IF('Portfolio Register'!$U14="","",IFERROR(IF(EDATE(DATE(YEAR('Portfolio Register'!$U14),MONTH('Portfolio Register'!$U14),1),1)=DATE(2026,12,1),'Portfolio Register'!$A14&amp;" (1)",IF(EDATE(DATE(YEAR('Portfolio Register'!$U14),MONTH('Portfolio Register'!$U14),1),2)=DATE(2026,12,1),'Portfolio Register'!$A14&amp;" (2)",IF(EDATE(DATE(YEAR('Portfolio Register'!$U14),MONTH('Portfolio Register'!$U14),1),3)=DATE(2026,12,1),'Portfolio Register'!$A14&amp;" (FINAL)",""))),"")))</f>
        <v/>
      </c>
      <c r="M15" s="109" t="str">
        <f aca="false">IF('Portfolio Register'!$A14="","",IF('Portfolio Register'!$U14="","",IFERROR(IF(EDATE(DATE(YEAR('Portfolio Register'!$U14),MONTH('Portfolio Register'!$U14),1),1)=DATE(2027,1,1),'Portfolio Register'!$A14&amp;" (1)",IF(EDATE(DATE(YEAR('Portfolio Register'!$U14),MONTH('Portfolio Register'!$U14),1),2)=DATE(2027,1,1),'Portfolio Register'!$A14&amp;" (2)",IF(EDATE(DATE(YEAR('Portfolio Register'!$U14),MONTH('Portfolio Register'!$U14),1),3)=DATE(2027,1,1),'Portfolio Register'!$A14&amp;" (FINAL)",""))),"")))</f>
        <v/>
      </c>
      <c r="N15" s="106" t="str">
        <f aca="false">IF('Portfolio Register'!$A14="","",IF('Portfolio Register'!$U14="","",IFERROR(IF(EDATE(DATE(YEAR('Portfolio Register'!$U14),MONTH('Portfolio Register'!$U14),1),1)=DATE(2027,2,1),'Portfolio Register'!$A14&amp;" (1)",IF(EDATE(DATE(YEAR('Portfolio Register'!$U14),MONTH('Portfolio Register'!$U14),1),2)=DATE(2027,2,1),'Portfolio Register'!$A14&amp;" (2)",IF(EDATE(DATE(YEAR('Portfolio Register'!$U14),MONTH('Portfolio Register'!$U14),1),3)=DATE(2027,2,1),'Portfolio Register'!$A14&amp;" (FINAL)",""))),"")))</f>
        <v/>
      </c>
      <c r="O15" s="106" t="str">
        <f aca="false">IF('Portfolio Register'!$A14="","",IF('Portfolio Register'!$U14="","",IFERROR(IF(EDATE(DATE(YEAR('Portfolio Register'!$U14),MONTH('Portfolio Register'!$U14),1),1)=DATE(2027,3,1),'Portfolio Register'!$A14&amp;" (1)",IF(EDATE(DATE(YEAR('Portfolio Register'!$U14),MONTH('Portfolio Register'!$U14),1),2)=DATE(2027,3,1),'Portfolio Register'!$A14&amp;" (2)",IF(EDATE(DATE(YEAR('Portfolio Register'!$U14),MONTH('Portfolio Register'!$U14),1),3)=DATE(2027,3,1),'Portfolio Register'!$A14&amp;" (FINAL)",""))),"")))</f>
        <v/>
      </c>
      <c r="P15" s="106" t="str">
        <f aca="false">IF('Portfolio Register'!$A14="","",IF('Portfolio Register'!$U14="","",IFERROR(IF(EDATE(DATE(YEAR('Portfolio Register'!$U14),MONTH('Portfolio Register'!$U14),1),1)=DATE(2027,4,1),'Portfolio Register'!$A14&amp;" (1)",IF(EDATE(DATE(YEAR('Portfolio Register'!$U14),MONTH('Portfolio Register'!$U14),1),2)=DATE(2027,4,1),'Portfolio Register'!$A14&amp;" (2)",IF(EDATE(DATE(YEAR('Portfolio Register'!$U14),MONTH('Portfolio Register'!$U14),1),3)=DATE(2027,4,1),'Portfolio Register'!$A14&amp;" (FINAL)",""))),"")))</f>
        <v/>
      </c>
      <c r="Q15" s="106" t="str">
        <f aca="false">IF('Portfolio Register'!$A14="","",IF('Portfolio Register'!$U14="","",IFERROR(IF(EDATE(DATE(YEAR('Portfolio Register'!$U14),MONTH('Portfolio Register'!$U14),1),1)=DATE(2027,5,1),'Portfolio Register'!$A14&amp;" (1)",IF(EDATE(DATE(YEAR('Portfolio Register'!$U14),MONTH('Portfolio Register'!$U14),1),2)=DATE(2027,5,1),'Portfolio Register'!$A14&amp;" (2)",IF(EDATE(DATE(YEAR('Portfolio Register'!$U14),MONTH('Portfolio Register'!$U14),1),3)=DATE(2027,5,1),'Portfolio Register'!$A14&amp;" (FINAL)",""))),"")))</f>
        <v/>
      </c>
      <c r="R15" s="106" t="str">
        <f aca="false">IF('Portfolio Register'!$A14="","",IF('Portfolio Register'!$U14="","",IFERROR(IF(EDATE(DATE(YEAR('Portfolio Register'!$U14),MONTH('Portfolio Register'!$U14),1),1)=DATE(2027,6,1),'Portfolio Register'!$A14&amp;" (1)",IF(EDATE(DATE(YEAR('Portfolio Register'!$U14),MONTH('Portfolio Register'!$U14),1),2)=DATE(2027,6,1),'Portfolio Register'!$A14&amp;" (2)",IF(EDATE(DATE(YEAR('Portfolio Register'!$U14),MONTH('Portfolio Register'!$U14),1),3)=DATE(2027,6,1),'Portfolio Register'!$A14&amp;" (FINAL)",""))),"")))</f>
        <v/>
      </c>
      <c r="S15" s="106" t="str">
        <f aca="false">IF('Portfolio Register'!$A14="","",IF('Portfolio Register'!$U14="","",IFERROR(IF(EDATE(DATE(YEAR('Portfolio Register'!$U14),MONTH('Portfolio Register'!$U14),1),1)=DATE(2027,7,1),'Portfolio Register'!$A14&amp;" (1)",IF(EDATE(DATE(YEAR('Portfolio Register'!$U14),MONTH('Portfolio Register'!$U14),1),2)=DATE(2027,7,1),'Portfolio Register'!$A14&amp;" (2)",IF(EDATE(DATE(YEAR('Portfolio Register'!$U14),MONTH('Portfolio Register'!$U14),1),3)=DATE(2027,7,1),'Portfolio Register'!$A14&amp;" (FINAL)",""))),"")))</f>
        <v/>
      </c>
      <c r="T15" s="106" t="str">
        <f aca="false">IF('Portfolio Register'!$A14="","",IF('Portfolio Register'!$U14="","",IFERROR(IF(EDATE(DATE(YEAR('Portfolio Register'!$U14),MONTH('Portfolio Register'!$U14),1),1)=DATE(2027,8,1),'Portfolio Register'!$A14&amp;" (1)",IF(EDATE(DATE(YEAR('Portfolio Register'!$U14),MONTH('Portfolio Register'!$U14),1),2)=DATE(2027,8,1),'Portfolio Register'!$A14&amp;" (2)",IF(EDATE(DATE(YEAR('Portfolio Register'!$U14),MONTH('Portfolio Register'!$U14),1),3)=DATE(2027,8,1),'Portfolio Register'!$A14&amp;" (FINAL)",""))),"")))</f>
        <v/>
      </c>
      <c r="U15" s="106" t="str">
        <f aca="false">IF('Portfolio Register'!$A14="","",IF('Portfolio Register'!$U14="","",IFERROR(IF(EDATE(DATE(YEAR('Portfolio Register'!$U14),MONTH('Portfolio Register'!$U14),1),1)=DATE(2027,9,1),'Portfolio Register'!$A14&amp;" (1)",IF(EDATE(DATE(YEAR('Portfolio Register'!$U14),MONTH('Portfolio Register'!$U14),1),2)=DATE(2027,9,1),'Portfolio Register'!$A14&amp;" (2)",IF(EDATE(DATE(YEAR('Portfolio Register'!$U14),MONTH('Portfolio Register'!$U14),1),3)=DATE(2027,9,1),'Portfolio Register'!$A14&amp;" (FINAL)",""))),"")))</f>
        <v/>
      </c>
      <c r="V15" s="106" t="str">
        <f aca="false">IF('Portfolio Register'!$A14="","",IF('Portfolio Register'!$U14="","",IFERROR(IF(EDATE(DATE(YEAR('Portfolio Register'!$U14),MONTH('Portfolio Register'!$U14),1),1)=DATE(2027,10,1),'Portfolio Register'!$A14&amp;" (1)",IF(EDATE(DATE(YEAR('Portfolio Register'!$U14),MONTH('Portfolio Register'!$U14),1),2)=DATE(2027,10,1),'Portfolio Register'!$A14&amp;" (2)",IF(EDATE(DATE(YEAR('Portfolio Register'!$U14),MONTH('Portfolio Register'!$U14),1),3)=DATE(2027,10,1),'Portfolio Register'!$A14&amp;" (FINAL)",""))),"")))</f>
        <v/>
      </c>
      <c r="W15" s="106" t="str">
        <f aca="false">IF('Portfolio Register'!$A14="","",IF('Portfolio Register'!$U14="","",IFERROR(IF(EDATE(DATE(YEAR('Portfolio Register'!$U14),MONTH('Portfolio Register'!$U14),1),1)=DATE(2027,11,1),'Portfolio Register'!$A14&amp;" (1)",IF(EDATE(DATE(YEAR('Portfolio Register'!$U14),MONTH('Portfolio Register'!$U14),1),2)=DATE(2027,11,1),'Portfolio Register'!$A14&amp;" (2)",IF(EDATE(DATE(YEAR('Portfolio Register'!$U14),MONTH('Portfolio Register'!$U14),1),3)=DATE(2027,11,1),'Portfolio Register'!$A14&amp;" (FINAL)",""))),"")))</f>
        <v/>
      </c>
      <c r="X15" s="106" t="str">
        <f aca="false">IF('Portfolio Register'!$A14="","",IF('Portfolio Register'!$U14="","",IFERROR(IF(EDATE(DATE(YEAR('Portfolio Register'!$U14),MONTH('Portfolio Register'!$U14),1),1)=DATE(2027,12,1),'Portfolio Register'!$A14&amp;" (1)",IF(EDATE(DATE(YEAR('Portfolio Register'!$U14),MONTH('Portfolio Register'!$U14),1),2)=DATE(2027,12,1),'Portfolio Register'!$A14&amp;" (2)",IF(EDATE(DATE(YEAR('Portfolio Register'!$U14),MONTH('Portfolio Register'!$U14),1),3)=DATE(2027,12,1),'Portfolio Register'!$A14&amp;" (FINAL)",""))),"")))</f>
        <v/>
      </c>
    </row>
    <row r="16" customFormat="false" ht="21.95" hidden="false" customHeight="true" outlineLevel="0" collapsed="false">
      <c r="A16" s="106" t="str">
        <f aca="false">IF('Portfolio Register'!$A15="","",IF('Portfolio Register'!$U15="","",IFERROR(IF(EDATE(DATE(YEAR('Portfolio Register'!$U15),MONTH('Portfolio Register'!$U15),1),1)=DATE(2026,1,1),'Portfolio Register'!$A15&amp;" (1)",IF(EDATE(DATE(YEAR('Portfolio Register'!$U15),MONTH('Portfolio Register'!$U15),1),2)=DATE(2026,1,1),'Portfolio Register'!$A15&amp;" (2)",IF(EDATE(DATE(YEAR('Portfolio Register'!$U15),MONTH('Portfolio Register'!$U15),1),3)=DATE(2026,1,1),'Portfolio Register'!$A15&amp;" (FINAL)",""))),"")))</f>
        <v/>
      </c>
      <c r="B16" s="106" t="str">
        <f aca="false">IF('Portfolio Register'!$A15="","",IF('Portfolio Register'!$U15="","",IFERROR(IF(EDATE(DATE(YEAR('Portfolio Register'!$U15),MONTH('Portfolio Register'!$U15),1),1)=DATE(2026,2,1),'Portfolio Register'!$A15&amp;" (1)",IF(EDATE(DATE(YEAR('Portfolio Register'!$U15),MONTH('Portfolio Register'!$U15),1),2)=DATE(2026,2,1),'Portfolio Register'!$A15&amp;" (2)",IF(EDATE(DATE(YEAR('Portfolio Register'!$U15),MONTH('Portfolio Register'!$U15),1),3)=DATE(2026,2,1),'Portfolio Register'!$A15&amp;" (FINAL)",""))),"")))</f>
        <v/>
      </c>
      <c r="C16" s="106" t="str">
        <f aca="false">IF('Portfolio Register'!$A15="","",IF('Portfolio Register'!$U15="","",IFERROR(IF(EDATE(DATE(YEAR('Portfolio Register'!$U15),MONTH('Portfolio Register'!$U15),1),1)=DATE(2026,3,1),'Portfolio Register'!$A15&amp;" (1)",IF(EDATE(DATE(YEAR('Portfolio Register'!$U15),MONTH('Portfolio Register'!$U15),1),2)=DATE(2026,3,1),'Portfolio Register'!$A15&amp;" (2)",IF(EDATE(DATE(YEAR('Portfolio Register'!$U15),MONTH('Portfolio Register'!$U15),1),3)=DATE(2026,3,1),'Portfolio Register'!$A15&amp;" (FINAL)",""))),"")))</f>
        <v/>
      </c>
      <c r="D16" s="106" t="str">
        <f aca="false">IF('Portfolio Register'!$A15="","",IF('Portfolio Register'!$U15="","",IFERROR(IF(EDATE(DATE(YEAR('Portfolio Register'!$U15),MONTH('Portfolio Register'!$U15),1),1)=DATE(2026,4,1),'Portfolio Register'!$A15&amp;" (1)",IF(EDATE(DATE(YEAR('Portfolio Register'!$U15),MONTH('Portfolio Register'!$U15),1),2)=DATE(2026,4,1),'Portfolio Register'!$A15&amp;" (2)",IF(EDATE(DATE(YEAR('Portfolio Register'!$U15),MONTH('Portfolio Register'!$U15),1),3)=DATE(2026,4,1),'Portfolio Register'!$A15&amp;" (FINAL)",""))),"")))</f>
        <v/>
      </c>
      <c r="E16" s="106" t="str">
        <f aca="false">IF('Portfolio Register'!$A15="","",IF('Portfolio Register'!$U15="","",IFERROR(IF(EDATE(DATE(YEAR('Portfolio Register'!$U15),MONTH('Portfolio Register'!$U15),1),1)=DATE(2026,5,1),'Portfolio Register'!$A15&amp;" (1)",IF(EDATE(DATE(YEAR('Portfolio Register'!$U15),MONTH('Portfolio Register'!$U15),1),2)=DATE(2026,5,1),'Portfolio Register'!$A15&amp;" (2)",IF(EDATE(DATE(YEAR('Portfolio Register'!$U15),MONTH('Portfolio Register'!$U15),1),3)=DATE(2026,5,1),'Portfolio Register'!$A15&amp;" (FINAL)",""))),"")))</f>
        <v/>
      </c>
      <c r="F16" s="106" t="str">
        <f aca="false">IF('Portfolio Register'!$A15="","",IF('Portfolio Register'!$U15="","",IFERROR(IF(EDATE(DATE(YEAR('Portfolio Register'!$U15),MONTH('Portfolio Register'!$U15),1),1)=DATE(2026,6,1),'Portfolio Register'!$A15&amp;" (1)",IF(EDATE(DATE(YEAR('Portfolio Register'!$U15),MONTH('Portfolio Register'!$U15),1),2)=DATE(2026,6,1),'Portfolio Register'!$A15&amp;" (2)",IF(EDATE(DATE(YEAR('Portfolio Register'!$U15),MONTH('Portfolio Register'!$U15),1),3)=DATE(2026,6,1),'Portfolio Register'!$A15&amp;" (FINAL)",""))),"")))</f>
        <v/>
      </c>
      <c r="G16" s="106" t="str">
        <f aca="false">IF('Portfolio Register'!$A15="","",IF('Portfolio Register'!$U15="","",IFERROR(IF(EDATE(DATE(YEAR('Portfolio Register'!$U15),MONTH('Portfolio Register'!$U15),1),1)=DATE(2026,7,1),'Portfolio Register'!$A15&amp;" (1)",IF(EDATE(DATE(YEAR('Portfolio Register'!$U15),MONTH('Portfolio Register'!$U15),1),2)=DATE(2026,7,1),'Portfolio Register'!$A15&amp;" (2)",IF(EDATE(DATE(YEAR('Portfolio Register'!$U15),MONTH('Portfolio Register'!$U15),1),3)=DATE(2026,7,1),'Portfolio Register'!$A15&amp;" (FINAL)",""))),"")))</f>
        <v/>
      </c>
      <c r="H16" s="107" t="str">
        <f aca="false">IF('Portfolio Register'!$A15="","",IF('Portfolio Register'!$U15="","",IFERROR(IF(EDATE(DATE(YEAR('Portfolio Register'!$U15),MONTH('Portfolio Register'!$U15),1),1)=DATE(2026,8,1),'Portfolio Register'!$A15&amp;" (1)",IF(EDATE(DATE(YEAR('Portfolio Register'!$U15),MONTH('Portfolio Register'!$U15),1),2)=DATE(2026,8,1),'Portfolio Register'!$A15&amp;" (2)",IF(EDATE(DATE(YEAR('Portfolio Register'!$U15),MONTH('Portfolio Register'!$U15),1),3)=DATE(2026,8,1),'Portfolio Register'!$A15&amp;" (FINAL)",""))),"")))</f>
        <v/>
      </c>
      <c r="I16" s="108" t="str">
        <f aca="false">IF('Portfolio Register'!$A15="","",IF('Portfolio Register'!$U15="","",IFERROR(IF(EDATE(DATE(YEAR('Portfolio Register'!$U15),MONTH('Portfolio Register'!$U15),1),1)=DATE(2026,9,1),'Portfolio Register'!$A15&amp;" (1)",IF(EDATE(DATE(YEAR('Portfolio Register'!$U15),MONTH('Portfolio Register'!$U15),1),2)=DATE(2026,9,1),'Portfolio Register'!$A15&amp;" (2)",IF(EDATE(DATE(YEAR('Portfolio Register'!$U15),MONTH('Portfolio Register'!$U15),1),3)=DATE(2026,9,1),'Portfolio Register'!$A15&amp;" (FINAL)",""))),"")))</f>
        <v/>
      </c>
      <c r="J16" s="108" t="str">
        <f aca="false">IF('Portfolio Register'!$A15="","",IF('Portfolio Register'!$U15="","",IFERROR(IF(EDATE(DATE(YEAR('Portfolio Register'!$U15),MONTH('Portfolio Register'!$U15),1),1)=DATE(2026,10,1),'Portfolio Register'!$A15&amp;" (1)",IF(EDATE(DATE(YEAR('Portfolio Register'!$U15),MONTH('Portfolio Register'!$U15),1),2)=DATE(2026,10,1),'Portfolio Register'!$A15&amp;" (2)",IF(EDATE(DATE(YEAR('Portfolio Register'!$U15),MONTH('Portfolio Register'!$U15),1),3)=DATE(2026,10,1),'Portfolio Register'!$A15&amp;" (FINAL)",""))),"")))</f>
        <v/>
      </c>
      <c r="K16" s="106" t="str">
        <f aca="false">IF('Portfolio Register'!$A15="","",IF('Portfolio Register'!$U15="","",IFERROR(IF(EDATE(DATE(YEAR('Portfolio Register'!$U15),MONTH('Portfolio Register'!$U15),1),1)=DATE(2026,11,1),'Portfolio Register'!$A15&amp;" (1)",IF(EDATE(DATE(YEAR('Portfolio Register'!$U15),MONTH('Portfolio Register'!$U15),1),2)=DATE(2026,11,1),'Portfolio Register'!$A15&amp;" (2)",IF(EDATE(DATE(YEAR('Portfolio Register'!$U15),MONTH('Portfolio Register'!$U15),1),3)=DATE(2026,11,1),'Portfolio Register'!$A15&amp;" (FINAL)",""))),"")))</f>
        <v/>
      </c>
      <c r="L16" s="106" t="str">
        <f aca="false">IF('Portfolio Register'!$A15="","",IF('Portfolio Register'!$U15="","",IFERROR(IF(EDATE(DATE(YEAR('Portfolio Register'!$U15),MONTH('Portfolio Register'!$U15),1),1)=DATE(2026,12,1),'Portfolio Register'!$A15&amp;" (1)",IF(EDATE(DATE(YEAR('Portfolio Register'!$U15),MONTH('Portfolio Register'!$U15),1),2)=DATE(2026,12,1),'Portfolio Register'!$A15&amp;" (2)",IF(EDATE(DATE(YEAR('Portfolio Register'!$U15),MONTH('Portfolio Register'!$U15),1),3)=DATE(2026,12,1),'Portfolio Register'!$A15&amp;" (FINAL)",""))),"")))</f>
        <v/>
      </c>
      <c r="M16" s="109" t="str">
        <f aca="false">IF('Portfolio Register'!$A15="","",IF('Portfolio Register'!$U15="","",IFERROR(IF(EDATE(DATE(YEAR('Portfolio Register'!$U15),MONTH('Portfolio Register'!$U15),1),1)=DATE(2027,1,1),'Portfolio Register'!$A15&amp;" (1)",IF(EDATE(DATE(YEAR('Portfolio Register'!$U15),MONTH('Portfolio Register'!$U15),1),2)=DATE(2027,1,1),'Portfolio Register'!$A15&amp;" (2)",IF(EDATE(DATE(YEAR('Portfolio Register'!$U15),MONTH('Portfolio Register'!$U15),1),3)=DATE(2027,1,1),'Portfolio Register'!$A15&amp;" (FINAL)",""))),"")))</f>
        <v/>
      </c>
      <c r="N16" s="106" t="str">
        <f aca="false">IF('Portfolio Register'!$A15="","",IF('Portfolio Register'!$U15="","",IFERROR(IF(EDATE(DATE(YEAR('Portfolio Register'!$U15),MONTH('Portfolio Register'!$U15),1),1)=DATE(2027,2,1),'Portfolio Register'!$A15&amp;" (1)",IF(EDATE(DATE(YEAR('Portfolio Register'!$U15),MONTH('Portfolio Register'!$U15),1),2)=DATE(2027,2,1),'Portfolio Register'!$A15&amp;" (2)",IF(EDATE(DATE(YEAR('Portfolio Register'!$U15),MONTH('Portfolio Register'!$U15),1),3)=DATE(2027,2,1),'Portfolio Register'!$A15&amp;" (FINAL)",""))),"")))</f>
        <v/>
      </c>
      <c r="O16" s="106" t="str">
        <f aca="false">IF('Portfolio Register'!$A15="","",IF('Portfolio Register'!$U15="","",IFERROR(IF(EDATE(DATE(YEAR('Portfolio Register'!$U15),MONTH('Portfolio Register'!$U15),1),1)=DATE(2027,3,1),'Portfolio Register'!$A15&amp;" (1)",IF(EDATE(DATE(YEAR('Portfolio Register'!$U15),MONTH('Portfolio Register'!$U15),1),2)=DATE(2027,3,1),'Portfolio Register'!$A15&amp;" (2)",IF(EDATE(DATE(YEAR('Portfolio Register'!$U15),MONTH('Portfolio Register'!$U15),1),3)=DATE(2027,3,1),'Portfolio Register'!$A15&amp;" (FINAL)",""))),"")))</f>
        <v/>
      </c>
      <c r="P16" s="106" t="str">
        <f aca="false">IF('Portfolio Register'!$A15="","",IF('Portfolio Register'!$U15="","",IFERROR(IF(EDATE(DATE(YEAR('Portfolio Register'!$U15),MONTH('Portfolio Register'!$U15),1),1)=DATE(2027,4,1),'Portfolio Register'!$A15&amp;" (1)",IF(EDATE(DATE(YEAR('Portfolio Register'!$U15),MONTH('Portfolio Register'!$U15),1),2)=DATE(2027,4,1),'Portfolio Register'!$A15&amp;" (2)",IF(EDATE(DATE(YEAR('Portfolio Register'!$U15),MONTH('Portfolio Register'!$U15),1),3)=DATE(2027,4,1),'Portfolio Register'!$A15&amp;" (FINAL)",""))),"")))</f>
        <v/>
      </c>
      <c r="Q16" s="106" t="str">
        <f aca="false">IF('Portfolio Register'!$A15="","",IF('Portfolio Register'!$U15="","",IFERROR(IF(EDATE(DATE(YEAR('Portfolio Register'!$U15),MONTH('Portfolio Register'!$U15),1),1)=DATE(2027,5,1),'Portfolio Register'!$A15&amp;" (1)",IF(EDATE(DATE(YEAR('Portfolio Register'!$U15),MONTH('Portfolio Register'!$U15),1),2)=DATE(2027,5,1),'Portfolio Register'!$A15&amp;" (2)",IF(EDATE(DATE(YEAR('Portfolio Register'!$U15),MONTH('Portfolio Register'!$U15),1),3)=DATE(2027,5,1),'Portfolio Register'!$A15&amp;" (FINAL)",""))),"")))</f>
        <v/>
      </c>
      <c r="R16" s="106" t="str">
        <f aca="false">IF('Portfolio Register'!$A15="","",IF('Portfolio Register'!$U15="","",IFERROR(IF(EDATE(DATE(YEAR('Portfolio Register'!$U15),MONTH('Portfolio Register'!$U15),1),1)=DATE(2027,6,1),'Portfolio Register'!$A15&amp;" (1)",IF(EDATE(DATE(YEAR('Portfolio Register'!$U15),MONTH('Portfolio Register'!$U15),1),2)=DATE(2027,6,1),'Portfolio Register'!$A15&amp;" (2)",IF(EDATE(DATE(YEAR('Portfolio Register'!$U15),MONTH('Portfolio Register'!$U15),1),3)=DATE(2027,6,1),'Portfolio Register'!$A15&amp;" (FINAL)",""))),"")))</f>
        <v/>
      </c>
      <c r="S16" s="106" t="str">
        <f aca="false">IF('Portfolio Register'!$A15="","",IF('Portfolio Register'!$U15="","",IFERROR(IF(EDATE(DATE(YEAR('Portfolio Register'!$U15),MONTH('Portfolio Register'!$U15),1),1)=DATE(2027,7,1),'Portfolio Register'!$A15&amp;" (1)",IF(EDATE(DATE(YEAR('Portfolio Register'!$U15),MONTH('Portfolio Register'!$U15),1),2)=DATE(2027,7,1),'Portfolio Register'!$A15&amp;" (2)",IF(EDATE(DATE(YEAR('Portfolio Register'!$U15),MONTH('Portfolio Register'!$U15),1),3)=DATE(2027,7,1),'Portfolio Register'!$A15&amp;" (FINAL)",""))),"")))</f>
        <v/>
      </c>
      <c r="T16" s="106" t="str">
        <f aca="false">IF('Portfolio Register'!$A15="","",IF('Portfolio Register'!$U15="","",IFERROR(IF(EDATE(DATE(YEAR('Portfolio Register'!$U15),MONTH('Portfolio Register'!$U15),1),1)=DATE(2027,8,1),'Portfolio Register'!$A15&amp;" (1)",IF(EDATE(DATE(YEAR('Portfolio Register'!$U15),MONTH('Portfolio Register'!$U15),1),2)=DATE(2027,8,1),'Portfolio Register'!$A15&amp;" (2)",IF(EDATE(DATE(YEAR('Portfolio Register'!$U15),MONTH('Portfolio Register'!$U15),1),3)=DATE(2027,8,1),'Portfolio Register'!$A15&amp;" (FINAL)",""))),"")))</f>
        <v/>
      </c>
      <c r="U16" s="106" t="str">
        <f aca="false">IF('Portfolio Register'!$A15="","",IF('Portfolio Register'!$U15="","",IFERROR(IF(EDATE(DATE(YEAR('Portfolio Register'!$U15),MONTH('Portfolio Register'!$U15),1),1)=DATE(2027,9,1),'Portfolio Register'!$A15&amp;" (1)",IF(EDATE(DATE(YEAR('Portfolio Register'!$U15),MONTH('Portfolio Register'!$U15),1),2)=DATE(2027,9,1),'Portfolio Register'!$A15&amp;" (2)",IF(EDATE(DATE(YEAR('Portfolio Register'!$U15),MONTH('Portfolio Register'!$U15),1),3)=DATE(2027,9,1),'Portfolio Register'!$A15&amp;" (FINAL)",""))),"")))</f>
        <v/>
      </c>
      <c r="V16" s="106" t="str">
        <f aca="false">IF('Portfolio Register'!$A15="","",IF('Portfolio Register'!$U15="","",IFERROR(IF(EDATE(DATE(YEAR('Portfolio Register'!$U15),MONTH('Portfolio Register'!$U15),1),1)=DATE(2027,10,1),'Portfolio Register'!$A15&amp;" (1)",IF(EDATE(DATE(YEAR('Portfolio Register'!$U15),MONTH('Portfolio Register'!$U15),1),2)=DATE(2027,10,1),'Portfolio Register'!$A15&amp;" (2)",IF(EDATE(DATE(YEAR('Portfolio Register'!$U15),MONTH('Portfolio Register'!$U15),1),3)=DATE(2027,10,1),'Portfolio Register'!$A15&amp;" (FINAL)",""))),"")))</f>
        <v/>
      </c>
      <c r="W16" s="106" t="str">
        <f aca="false">IF('Portfolio Register'!$A15="","",IF('Portfolio Register'!$U15="","",IFERROR(IF(EDATE(DATE(YEAR('Portfolio Register'!$U15),MONTH('Portfolio Register'!$U15),1),1)=DATE(2027,11,1),'Portfolio Register'!$A15&amp;" (1)",IF(EDATE(DATE(YEAR('Portfolio Register'!$U15),MONTH('Portfolio Register'!$U15),1),2)=DATE(2027,11,1),'Portfolio Register'!$A15&amp;" (2)",IF(EDATE(DATE(YEAR('Portfolio Register'!$U15),MONTH('Portfolio Register'!$U15),1),3)=DATE(2027,11,1),'Portfolio Register'!$A15&amp;" (FINAL)",""))),"")))</f>
        <v/>
      </c>
      <c r="X16" s="106" t="str">
        <f aca="false">IF('Portfolio Register'!$A15="","",IF('Portfolio Register'!$U15="","",IFERROR(IF(EDATE(DATE(YEAR('Portfolio Register'!$U15),MONTH('Portfolio Register'!$U15),1),1)=DATE(2027,12,1),'Portfolio Register'!$A15&amp;" (1)",IF(EDATE(DATE(YEAR('Portfolio Register'!$U15),MONTH('Portfolio Register'!$U15),1),2)=DATE(2027,12,1),'Portfolio Register'!$A15&amp;" (2)",IF(EDATE(DATE(YEAR('Portfolio Register'!$U15),MONTH('Portfolio Register'!$U15),1),3)=DATE(2027,12,1),'Portfolio Register'!$A15&amp;" (FINAL)",""))),"")))</f>
        <v/>
      </c>
    </row>
    <row r="17" customFormat="false" ht="21.95" hidden="false" customHeight="true" outlineLevel="0" collapsed="false">
      <c r="A17" s="106" t="str">
        <f aca="false">IF('Portfolio Register'!$A16="","",IF('Portfolio Register'!$U16="","",IFERROR(IF(EDATE(DATE(YEAR('Portfolio Register'!$U16),MONTH('Portfolio Register'!$U16),1),1)=DATE(2026,1,1),'Portfolio Register'!$A16&amp;" (1)",IF(EDATE(DATE(YEAR('Portfolio Register'!$U16),MONTH('Portfolio Register'!$U16),1),2)=DATE(2026,1,1),'Portfolio Register'!$A16&amp;" (2)",IF(EDATE(DATE(YEAR('Portfolio Register'!$U16),MONTH('Portfolio Register'!$U16),1),3)=DATE(2026,1,1),'Portfolio Register'!$A16&amp;" (FINAL)",""))),"")))</f>
        <v/>
      </c>
      <c r="B17" s="106" t="str">
        <f aca="false">IF('Portfolio Register'!$A16="","",IF('Portfolio Register'!$U16="","",IFERROR(IF(EDATE(DATE(YEAR('Portfolio Register'!$U16),MONTH('Portfolio Register'!$U16),1),1)=DATE(2026,2,1),'Portfolio Register'!$A16&amp;" (1)",IF(EDATE(DATE(YEAR('Portfolio Register'!$U16),MONTH('Portfolio Register'!$U16),1),2)=DATE(2026,2,1),'Portfolio Register'!$A16&amp;" (2)",IF(EDATE(DATE(YEAR('Portfolio Register'!$U16),MONTH('Portfolio Register'!$U16),1),3)=DATE(2026,2,1),'Portfolio Register'!$A16&amp;" (FINAL)",""))),"")))</f>
        <v/>
      </c>
      <c r="C17" s="106" t="str">
        <f aca="false">IF('Portfolio Register'!$A16="","",IF('Portfolio Register'!$U16="","",IFERROR(IF(EDATE(DATE(YEAR('Portfolio Register'!$U16),MONTH('Portfolio Register'!$U16),1),1)=DATE(2026,3,1),'Portfolio Register'!$A16&amp;" (1)",IF(EDATE(DATE(YEAR('Portfolio Register'!$U16),MONTH('Portfolio Register'!$U16),1),2)=DATE(2026,3,1),'Portfolio Register'!$A16&amp;" (2)",IF(EDATE(DATE(YEAR('Portfolio Register'!$U16),MONTH('Portfolio Register'!$U16),1),3)=DATE(2026,3,1),'Portfolio Register'!$A16&amp;" (FINAL)",""))),"")))</f>
        <v/>
      </c>
      <c r="D17" s="106" t="str">
        <f aca="false">IF('Portfolio Register'!$A16="","",IF('Portfolio Register'!$U16="","",IFERROR(IF(EDATE(DATE(YEAR('Portfolio Register'!$U16),MONTH('Portfolio Register'!$U16),1),1)=DATE(2026,4,1),'Portfolio Register'!$A16&amp;" (1)",IF(EDATE(DATE(YEAR('Portfolio Register'!$U16),MONTH('Portfolio Register'!$U16),1),2)=DATE(2026,4,1),'Portfolio Register'!$A16&amp;" (2)",IF(EDATE(DATE(YEAR('Portfolio Register'!$U16),MONTH('Portfolio Register'!$U16),1),3)=DATE(2026,4,1),'Portfolio Register'!$A16&amp;" (FINAL)",""))),"")))</f>
        <v/>
      </c>
      <c r="E17" s="106" t="str">
        <f aca="false">IF('Portfolio Register'!$A16="","",IF('Portfolio Register'!$U16="","",IFERROR(IF(EDATE(DATE(YEAR('Portfolio Register'!$U16),MONTH('Portfolio Register'!$U16),1),1)=DATE(2026,5,1),'Portfolio Register'!$A16&amp;" (1)",IF(EDATE(DATE(YEAR('Portfolio Register'!$U16),MONTH('Portfolio Register'!$U16),1),2)=DATE(2026,5,1),'Portfolio Register'!$A16&amp;" (2)",IF(EDATE(DATE(YEAR('Portfolio Register'!$U16),MONTH('Portfolio Register'!$U16),1),3)=DATE(2026,5,1),'Portfolio Register'!$A16&amp;" (FINAL)",""))),"")))</f>
        <v/>
      </c>
      <c r="F17" s="106" t="str">
        <f aca="false">IF('Portfolio Register'!$A16="","",IF('Portfolio Register'!$U16="","",IFERROR(IF(EDATE(DATE(YEAR('Portfolio Register'!$U16),MONTH('Portfolio Register'!$U16),1),1)=DATE(2026,6,1),'Portfolio Register'!$A16&amp;" (1)",IF(EDATE(DATE(YEAR('Portfolio Register'!$U16),MONTH('Portfolio Register'!$U16),1),2)=DATE(2026,6,1),'Portfolio Register'!$A16&amp;" (2)",IF(EDATE(DATE(YEAR('Portfolio Register'!$U16),MONTH('Portfolio Register'!$U16),1),3)=DATE(2026,6,1),'Portfolio Register'!$A16&amp;" (FINAL)",""))),"")))</f>
        <v/>
      </c>
      <c r="G17" s="106" t="str">
        <f aca="false">IF('Portfolio Register'!$A16="","",IF('Portfolio Register'!$U16="","",IFERROR(IF(EDATE(DATE(YEAR('Portfolio Register'!$U16),MONTH('Portfolio Register'!$U16),1),1)=DATE(2026,7,1),'Portfolio Register'!$A16&amp;" (1)",IF(EDATE(DATE(YEAR('Portfolio Register'!$U16),MONTH('Portfolio Register'!$U16),1),2)=DATE(2026,7,1),'Portfolio Register'!$A16&amp;" (2)",IF(EDATE(DATE(YEAR('Portfolio Register'!$U16),MONTH('Portfolio Register'!$U16),1),3)=DATE(2026,7,1),'Portfolio Register'!$A16&amp;" (FINAL)",""))),"")))</f>
        <v/>
      </c>
      <c r="H17" s="107" t="str">
        <f aca="false">IF('Portfolio Register'!$A16="","",IF('Portfolio Register'!$U16="","",IFERROR(IF(EDATE(DATE(YEAR('Portfolio Register'!$U16),MONTH('Portfolio Register'!$U16),1),1)=DATE(2026,8,1),'Portfolio Register'!$A16&amp;" (1)",IF(EDATE(DATE(YEAR('Portfolio Register'!$U16),MONTH('Portfolio Register'!$U16),1),2)=DATE(2026,8,1),'Portfolio Register'!$A16&amp;" (2)",IF(EDATE(DATE(YEAR('Portfolio Register'!$U16),MONTH('Portfolio Register'!$U16),1),3)=DATE(2026,8,1),'Portfolio Register'!$A16&amp;" (FINAL)",""))),"")))</f>
        <v/>
      </c>
      <c r="I17" s="108" t="str">
        <f aca="false">IF('Portfolio Register'!$A16="","",IF('Portfolio Register'!$U16="","",IFERROR(IF(EDATE(DATE(YEAR('Portfolio Register'!$U16),MONTH('Portfolio Register'!$U16),1),1)=DATE(2026,9,1),'Portfolio Register'!$A16&amp;" (1)",IF(EDATE(DATE(YEAR('Portfolio Register'!$U16),MONTH('Portfolio Register'!$U16),1),2)=DATE(2026,9,1),'Portfolio Register'!$A16&amp;" (2)",IF(EDATE(DATE(YEAR('Portfolio Register'!$U16),MONTH('Portfolio Register'!$U16),1),3)=DATE(2026,9,1),'Portfolio Register'!$A16&amp;" (FINAL)",""))),"")))</f>
        <v/>
      </c>
      <c r="J17" s="108" t="str">
        <f aca="false">IF('Portfolio Register'!$A16="","",IF('Portfolio Register'!$U16="","",IFERROR(IF(EDATE(DATE(YEAR('Portfolio Register'!$U16),MONTH('Portfolio Register'!$U16),1),1)=DATE(2026,10,1),'Portfolio Register'!$A16&amp;" (1)",IF(EDATE(DATE(YEAR('Portfolio Register'!$U16),MONTH('Portfolio Register'!$U16),1),2)=DATE(2026,10,1),'Portfolio Register'!$A16&amp;" (2)",IF(EDATE(DATE(YEAR('Portfolio Register'!$U16),MONTH('Portfolio Register'!$U16),1),3)=DATE(2026,10,1),'Portfolio Register'!$A16&amp;" (FINAL)",""))),"")))</f>
        <v/>
      </c>
      <c r="K17" s="106" t="str">
        <f aca="false">IF('Portfolio Register'!$A16="","",IF('Portfolio Register'!$U16="","",IFERROR(IF(EDATE(DATE(YEAR('Portfolio Register'!$U16),MONTH('Portfolio Register'!$U16),1),1)=DATE(2026,11,1),'Portfolio Register'!$A16&amp;" (1)",IF(EDATE(DATE(YEAR('Portfolio Register'!$U16),MONTH('Portfolio Register'!$U16),1),2)=DATE(2026,11,1),'Portfolio Register'!$A16&amp;" (2)",IF(EDATE(DATE(YEAR('Portfolio Register'!$U16),MONTH('Portfolio Register'!$U16),1),3)=DATE(2026,11,1),'Portfolio Register'!$A16&amp;" (FINAL)",""))),"")))</f>
        <v/>
      </c>
      <c r="L17" s="106" t="str">
        <f aca="false">IF('Portfolio Register'!$A16="","",IF('Portfolio Register'!$U16="","",IFERROR(IF(EDATE(DATE(YEAR('Portfolio Register'!$U16),MONTH('Portfolio Register'!$U16),1),1)=DATE(2026,12,1),'Portfolio Register'!$A16&amp;" (1)",IF(EDATE(DATE(YEAR('Portfolio Register'!$U16),MONTH('Portfolio Register'!$U16),1),2)=DATE(2026,12,1),'Portfolio Register'!$A16&amp;" (2)",IF(EDATE(DATE(YEAR('Portfolio Register'!$U16),MONTH('Portfolio Register'!$U16),1),3)=DATE(2026,12,1),'Portfolio Register'!$A16&amp;" (FINAL)",""))),"")))</f>
        <v/>
      </c>
      <c r="M17" s="109" t="str">
        <f aca="false">IF('Portfolio Register'!$A16="","",IF('Portfolio Register'!$U16="","",IFERROR(IF(EDATE(DATE(YEAR('Portfolio Register'!$U16),MONTH('Portfolio Register'!$U16),1),1)=DATE(2027,1,1),'Portfolio Register'!$A16&amp;" (1)",IF(EDATE(DATE(YEAR('Portfolio Register'!$U16),MONTH('Portfolio Register'!$U16),1),2)=DATE(2027,1,1),'Portfolio Register'!$A16&amp;" (2)",IF(EDATE(DATE(YEAR('Portfolio Register'!$U16),MONTH('Portfolio Register'!$U16),1),3)=DATE(2027,1,1),'Portfolio Register'!$A16&amp;" (FINAL)",""))),"")))</f>
        <v/>
      </c>
      <c r="N17" s="106" t="str">
        <f aca="false">IF('Portfolio Register'!$A16="","",IF('Portfolio Register'!$U16="","",IFERROR(IF(EDATE(DATE(YEAR('Portfolio Register'!$U16),MONTH('Portfolio Register'!$U16),1),1)=DATE(2027,2,1),'Portfolio Register'!$A16&amp;" (1)",IF(EDATE(DATE(YEAR('Portfolio Register'!$U16),MONTH('Portfolio Register'!$U16),1),2)=DATE(2027,2,1),'Portfolio Register'!$A16&amp;" (2)",IF(EDATE(DATE(YEAR('Portfolio Register'!$U16),MONTH('Portfolio Register'!$U16),1),3)=DATE(2027,2,1),'Portfolio Register'!$A16&amp;" (FINAL)",""))),"")))</f>
        <v/>
      </c>
      <c r="O17" s="106" t="str">
        <f aca="false">IF('Portfolio Register'!$A16="","",IF('Portfolio Register'!$U16="","",IFERROR(IF(EDATE(DATE(YEAR('Portfolio Register'!$U16),MONTH('Portfolio Register'!$U16),1),1)=DATE(2027,3,1),'Portfolio Register'!$A16&amp;" (1)",IF(EDATE(DATE(YEAR('Portfolio Register'!$U16),MONTH('Portfolio Register'!$U16),1),2)=DATE(2027,3,1),'Portfolio Register'!$A16&amp;" (2)",IF(EDATE(DATE(YEAR('Portfolio Register'!$U16),MONTH('Portfolio Register'!$U16),1),3)=DATE(2027,3,1),'Portfolio Register'!$A16&amp;" (FINAL)",""))),"")))</f>
        <v/>
      </c>
      <c r="P17" s="106" t="str">
        <f aca="false">IF('Portfolio Register'!$A16="","",IF('Portfolio Register'!$U16="","",IFERROR(IF(EDATE(DATE(YEAR('Portfolio Register'!$U16),MONTH('Portfolio Register'!$U16),1),1)=DATE(2027,4,1),'Portfolio Register'!$A16&amp;" (1)",IF(EDATE(DATE(YEAR('Portfolio Register'!$U16),MONTH('Portfolio Register'!$U16),1),2)=DATE(2027,4,1),'Portfolio Register'!$A16&amp;" (2)",IF(EDATE(DATE(YEAR('Portfolio Register'!$U16),MONTH('Portfolio Register'!$U16),1),3)=DATE(2027,4,1),'Portfolio Register'!$A16&amp;" (FINAL)",""))),"")))</f>
        <v/>
      </c>
      <c r="Q17" s="106" t="str">
        <f aca="false">IF('Portfolio Register'!$A16="","",IF('Portfolio Register'!$U16="","",IFERROR(IF(EDATE(DATE(YEAR('Portfolio Register'!$U16),MONTH('Portfolio Register'!$U16),1),1)=DATE(2027,5,1),'Portfolio Register'!$A16&amp;" (1)",IF(EDATE(DATE(YEAR('Portfolio Register'!$U16),MONTH('Portfolio Register'!$U16),1),2)=DATE(2027,5,1),'Portfolio Register'!$A16&amp;" (2)",IF(EDATE(DATE(YEAR('Portfolio Register'!$U16),MONTH('Portfolio Register'!$U16),1),3)=DATE(2027,5,1),'Portfolio Register'!$A16&amp;" (FINAL)",""))),"")))</f>
        <v/>
      </c>
      <c r="R17" s="106" t="str">
        <f aca="false">IF('Portfolio Register'!$A16="","",IF('Portfolio Register'!$U16="","",IFERROR(IF(EDATE(DATE(YEAR('Portfolio Register'!$U16),MONTH('Portfolio Register'!$U16),1),1)=DATE(2027,6,1),'Portfolio Register'!$A16&amp;" (1)",IF(EDATE(DATE(YEAR('Portfolio Register'!$U16),MONTH('Portfolio Register'!$U16),1),2)=DATE(2027,6,1),'Portfolio Register'!$A16&amp;" (2)",IF(EDATE(DATE(YEAR('Portfolio Register'!$U16),MONTH('Portfolio Register'!$U16),1),3)=DATE(2027,6,1),'Portfolio Register'!$A16&amp;" (FINAL)",""))),"")))</f>
        <v/>
      </c>
      <c r="S17" s="106" t="str">
        <f aca="false">IF('Portfolio Register'!$A16="","",IF('Portfolio Register'!$U16="","",IFERROR(IF(EDATE(DATE(YEAR('Portfolio Register'!$U16),MONTH('Portfolio Register'!$U16),1),1)=DATE(2027,7,1),'Portfolio Register'!$A16&amp;" (1)",IF(EDATE(DATE(YEAR('Portfolio Register'!$U16),MONTH('Portfolio Register'!$U16),1),2)=DATE(2027,7,1),'Portfolio Register'!$A16&amp;" (2)",IF(EDATE(DATE(YEAR('Portfolio Register'!$U16),MONTH('Portfolio Register'!$U16),1),3)=DATE(2027,7,1),'Portfolio Register'!$A16&amp;" (FINAL)",""))),"")))</f>
        <v/>
      </c>
      <c r="T17" s="106" t="str">
        <f aca="false">IF('Portfolio Register'!$A16="","",IF('Portfolio Register'!$U16="","",IFERROR(IF(EDATE(DATE(YEAR('Portfolio Register'!$U16),MONTH('Portfolio Register'!$U16),1),1)=DATE(2027,8,1),'Portfolio Register'!$A16&amp;" (1)",IF(EDATE(DATE(YEAR('Portfolio Register'!$U16),MONTH('Portfolio Register'!$U16),1),2)=DATE(2027,8,1),'Portfolio Register'!$A16&amp;" (2)",IF(EDATE(DATE(YEAR('Portfolio Register'!$U16),MONTH('Portfolio Register'!$U16),1),3)=DATE(2027,8,1),'Portfolio Register'!$A16&amp;" (FINAL)",""))),"")))</f>
        <v/>
      </c>
      <c r="U17" s="106" t="str">
        <f aca="false">IF('Portfolio Register'!$A16="","",IF('Portfolio Register'!$U16="","",IFERROR(IF(EDATE(DATE(YEAR('Portfolio Register'!$U16),MONTH('Portfolio Register'!$U16),1),1)=DATE(2027,9,1),'Portfolio Register'!$A16&amp;" (1)",IF(EDATE(DATE(YEAR('Portfolio Register'!$U16),MONTH('Portfolio Register'!$U16),1),2)=DATE(2027,9,1),'Portfolio Register'!$A16&amp;" (2)",IF(EDATE(DATE(YEAR('Portfolio Register'!$U16),MONTH('Portfolio Register'!$U16),1),3)=DATE(2027,9,1),'Portfolio Register'!$A16&amp;" (FINAL)",""))),"")))</f>
        <v/>
      </c>
      <c r="V17" s="106" t="str">
        <f aca="false">IF('Portfolio Register'!$A16="","",IF('Portfolio Register'!$U16="","",IFERROR(IF(EDATE(DATE(YEAR('Portfolio Register'!$U16),MONTH('Portfolio Register'!$U16),1),1)=DATE(2027,10,1),'Portfolio Register'!$A16&amp;" (1)",IF(EDATE(DATE(YEAR('Portfolio Register'!$U16),MONTH('Portfolio Register'!$U16),1),2)=DATE(2027,10,1),'Portfolio Register'!$A16&amp;" (2)",IF(EDATE(DATE(YEAR('Portfolio Register'!$U16),MONTH('Portfolio Register'!$U16),1),3)=DATE(2027,10,1),'Portfolio Register'!$A16&amp;" (FINAL)",""))),"")))</f>
        <v/>
      </c>
      <c r="W17" s="106" t="str">
        <f aca="false">IF('Portfolio Register'!$A16="","",IF('Portfolio Register'!$U16="","",IFERROR(IF(EDATE(DATE(YEAR('Portfolio Register'!$U16),MONTH('Portfolio Register'!$U16),1),1)=DATE(2027,11,1),'Portfolio Register'!$A16&amp;" (1)",IF(EDATE(DATE(YEAR('Portfolio Register'!$U16),MONTH('Portfolio Register'!$U16),1),2)=DATE(2027,11,1),'Portfolio Register'!$A16&amp;" (2)",IF(EDATE(DATE(YEAR('Portfolio Register'!$U16),MONTH('Portfolio Register'!$U16),1),3)=DATE(2027,11,1),'Portfolio Register'!$A16&amp;" (FINAL)",""))),"")))</f>
        <v/>
      </c>
      <c r="X17" s="106" t="str">
        <f aca="false">IF('Portfolio Register'!$A16="","",IF('Portfolio Register'!$U16="","",IFERROR(IF(EDATE(DATE(YEAR('Portfolio Register'!$U16),MONTH('Portfolio Register'!$U16),1),1)=DATE(2027,12,1),'Portfolio Register'!$A16&amp;" (1)",IF(EDATE(DATE(YEAR('Portfolio Register'!$U16),MONTH('Portfolio Register'!$U16),1),2)=DATE(2027,12,1),'Portfolio Register'!$A16&amp;" (2)",IF(EDATE(DATE(YEAR('Portfolio Register'!$U16),MONTH('Portfolio Register'!$U16),1),3)=DATE(2027,12,1),'Portfolio Register'!$A16&amp;" (FINAL)",""))),"")))</f>
        <v/>
      </c>
    </row>
    <row r="18" customFormat="false" ht="21.95" hidden="false" customHeight="true" outlineLevel="0" collapsed="false">
      <c r="A18" s="106" t="str">
        <f aca="false">IF('Portfolio Register'!$A17="","",IF('Portfolio Register'!$U17="","",IFERROR(IF(EDATE(DATE(YEAR('Portfolio Register'!$U17),MONTH('Portfolio Register'!$U17),1),1)=DATE(2026,1,1),'Portfolio Register'!$A17&amp;" (1)",IF(EDATE(DATE(YEAR('Portfolio Register'!$U17),MONTH('Portfolio Register'!$U17),1),2)=DATE(2026,1,1),'Portfolio Register'!$A17&amp;" (2)",IF(EDATE(DATE(YEAR('Portfolio Register'!$U17),MONTH('Portfolio Register'!$U17),1),3)=DATE(2026,1,1),'Portfolio Register'!$A17&amp;" (FINAL)",""))),"")))</f>
        <v/>
      </c>
      <c r="B18" s="106" t="str">
        <f aca="false">IF('Portfolio Register'!$A17="","",IF('Portfolio Register'!$U17="","",IFERROR(IF(EDATE(DATE(YEAR('Portfolio Register'!$U17),MONTH('Portfolio Register'!$U17),1),1)=DATE(2026,2,1),'Portfolio Register'!$A17&amp;" (1)",IF(EDATE(DATE(YEAR('Portfolio Register'!$U17),MONTH('Portfolio Register'!$U17),1),2)=DATE(2026,2,1),'Portfolio Register'!$A17&amp;" (2)",IF(EDATE(DATE(YEAR('Portfolio Register'!$U17),MONTH('Portfolio Register'!$U17),1),3)=DATE(2026,2,1),'Portfolio Register'!$A17&amp;" (FINAL)",""))),"")))</f>
        <v/>
      </c>
      <c r="C18" s="106" t="str">
        <f aca="false">IF('Portfolio Register'!$A17="","",IF('Portfolio Register'!$U17="","",IFERROR(IF(EDATE(DATE(YEAR('Portfolio Register'!$U17),MONTH('Portfolio Register'!$U17),1),1)=DATE(2026,3,1),'Portfolio Register'!$A17&amp;" (1)",IF(EDATE(DATE(YEAR('Portfolio Register'!$U17),MONTH('Portfolio Register'!$U17),1),2)=DATE(2026,3,1),'Portfolio Register'!$A17&amp;" (2)",IF(EDATE(DATE(YEAR('Portfolio Register'!$U17),MONTH('Portfolio Register'!$U17),1),3)=DATE(2026,3,1),'Portfolio Register'!$A17&amp;" (FINAL)",""))),"")))</f>
        <v/>
      </c>
      <c r="D18" s="106" t="str">
        <f aca="false">IF('Portfolio Register'!$A17="","",IF('Portfolio Register'!$U17="","",IFERROR(IF(EDATE(DATE(YEAR('Portfolio Register'!$U17),MONTH('Portfolio Register'!$U17),1),1)=DATE(2026,4,1),'Portfolio Register'!$A17&amp;" (1)",IF(EDATE(DATE(YEAR('Portfolio Register'!$U17),MONTH('Portfolio Register'!$U17),1),2)=DATE(2026,4,1),'Portfolio Register'!$A17&amp;" (2)",IF(EDATE(DATE(YEAR('Portfolio Register'!$U17),MONTH('Portfolio Register'!$U17),1),3)=DATE(2026,4,1),'Portfolio Register'!$A17&amp;" (FINAL)",""))),"")))</f>
        <v/>
      </c>
      <c r="E18" s="106" t="str">
        <f aca="false">IF('Portfolio Register'!$A17="","",IF('Portfolio Register'!$U17="","",IFERROR(IF(EDATE(DATE(YEAR('Portfolio Register'!$U17),MONTH('Portfolio Register'!$U17),1),1)=DATE(2026,5,1),'Portfolio Register'!$A17&amp;" (1)",IF(EDATE(DATE(YEAR('Portfolio Register'!$U17),MONTH('Portfolio Register'!$U17),1),2)=DATE(2026,5,1),'Portfolio Register'!$A17&amp;" (2)",IF(EDATE(DATE(YEAR('Portfolio Register'!$U17),MONTH('Portfolio Register'!$U17),1),3)=DATE(2026,5,1),'Portfolio Register'!$A17&amp;" (FINAL)",""))),"")))</f>
        <v/>
      </c>
      <c r="F18" s="106" t="str">
        <f aca="false">IF('Portfolio Register'!$A17="","",IF('Portfolio Register'!$U17="","",IFERROR(IF(EDATE(DATE(YEAR('Portfolio Register'!$U17),MONTH('Portfolio Register'!$U17),1),1)=DATE(2026,6,1),'Portfolio Register'!$A17&amp;" (1)",IF(EDATE(DATE(YEAR('Portfolio Register'!$U17),MONTH('Portfolio Register'!$U17),1),2)=DATE(2026,6,1),'Portfolio Register'!$A17&amp;" (2)",IF(EDATE(DATE(YEAR('Portfolio Register'!$U17),MONTH('Portfolio Register'!$U17),1),3)=DATE(2026,6,1),'Portfolio Register'!$A17&amp;" (FINAL)",""))),"")))</f>
        <v/>
      </c>
      <c r="G18" s="106" t="str">
        <f aca="false">IF('Portfolio Register'!$A17="","",IF('Portfolio Register'!$U17="","",IFERROR(IF(EDATE(DATE(YEAR('Portfolio Register'!$U17),MONTH('Portfolio Register'!$U17),1),1)=DATE(2026,7,1),'Portfolio Register'!$A17&amp;" (1)",IF(EDATE(DATE(YEAR('Portfolio Register'!$U17),MONTH('Portfolio Register'!$U17),1),2)=DATE(2026,7,1),'Portfolio Register'!$A17&amp;" (2)",IF(EDATE(DATE(YEAR('Portfolio Register'!$U17),MONTH('Portfolio Register'!$U17),1),3)=DATE(2026,7,1),'Portfolio Register'!$A17&amp;" (FINAL)",""))),"")))</f>
        <v/>
      </c>
      <c r="H18" s="107" t="str">
        <f aca="false">IF('Portfolio Register'!$A17="","",IF('Portfolio Register'!$U17="","",IFERROR(IF(EDATE(DATE(YEAR('Portfolio Register'!$U17),MONTH('Portfolio Register'!$U17),1),1)=DATE(2026,8,1),'Portfolio Register'!$A17&amp;" (1)",IF(EDATE(DATE(YEAR('Portfolio Register'!$U17),MONTH('Portfolio Register'!$U17),1),2)=DATE(2026,8,1),'Portfolio Register'!$A17&amp;" (2)",IF(EDATE(DATE(YEAR('Portfolio Register'!$U17),MONTH('Portfolio Register'!$U17),1),3)=DATE(2026,8,1),'Portfolio Register'!$A17&amp;" (FINAL)",""))),"")))</f>
        <v/>
      </c>
      <c r="I18" s="108" t="str">
        <f aca="false">IF('Portfolio Register'!$A17="","",IF('Portfolio Register'!$U17="","",IFERROR(IF(EDATE(DATE(YEAR('Portfolio Register'!$U17),MONTH('Portfolio Register'!$U17),1),1)=DATE(2026,9,1),'Portfolio Register'!$A17&amp;" (1)",IF(EDATE(DATE(YEAR('Portfolio Register'!$U17),MONTH('Portfolio Register'!$U17),1),2)=DATE(2026,9,1),'Portfolio Register'!$A17&amp;" (2)",IF(EDATE(DATE(YEAR('Portfolio Register'!$U17),MONTH('Portfolio Register'!$U17),1),3)=DATE(2026,9,1),'Portfolio Register'!$A17&amp;" (FINAL)",""))),"")))</f>
        <v/>
      </c>
      <c r="J18" s="108" t="str">
        <f aca="false">IF('Portfolio Register'!$A17="","",IF('Portfolio Register'!$U17="","",IFERROR(IF(EDATE(DATE(YEAR('Portfolio Register'!$U17),MONTH('Portfolio Register'!$U17),1),1)=DATE(2026,10,1),'Portfolio Register'!$A17&amp;" (1)",IF(EDATE(DATE(YEAR('Portfolio Register'!$U17),MONTH('Portfolio Register'!$U17),1),2)=DATE(2026,10,1),'Portfolio Register'!$A17&amp;" (2)",IF(EDATE(DATE(YEAR('Portfolio Register'!$U17),MONTH('Portfolio Register'!$U17),1),3)=DATE(2026,10,1),'Portfolio Register'!$A17&amp;" (FINAL)",""))),"")))</f>
        <v/>
      </c>
      <c r="K18" s="106" t="str">
        <f aca="false">IF('Portfolio Register'!$A17="","",IF('Portfolio Register'!$U17="","",IFERROR(IF(EDATE(DATE(YEAR('Portfolio Register'!$U17),MONTH('Portfolio Register'!$U17),1),1)=DATE(2026,11,1),'Portfolio Register'!$A17&amp;" (1)",IF(EDATE(DATE(YEAR('Portfolio Register'!$U17),MONTH('Portfolio Register'!$U17),1),2)=DATE(2026,11,1),'Portfolio Register'!$A17&amp;" (2)",IF(EDATE(DATE(YEAR('Portfolio Register'!$U17),MONTH('Portfolio Register'!$U17),1),3)=DATE(2026,11,1),'Portfolio Register'!$A17&amp;" (FINAL)",""))),"")))</f>
        <v/>
      </c>
      <c r="L18" s="106" t="str">
        <f aca="false">IF('Portfolio Register'!$A17="","",IF('Portfolio Register'!$U17="","",IFERROR(IF(EDATE(DATE(YEAR('Portfolio Register'!$U17),MONTH('Portfolio Register'!$U17),1),1)=DATE(2026,12,1),'Portfolio Register'!$A17&amp;" (1)",IF(EDATE(DATE(YEAR('Portfolio Register'!$U17),MONTH('Portfolio Register'!$U17),1),2)=DATE(2026,12,1),'Portfolio Register'!$A17&amp;" (2)",IF(EDATE(DATE(YEAR('Portfolio Register'!$U17),MONTH('Portfolio Register'!$U17),1),3)=DATE(2026,12,1),'Portfolio Register'!$A17&amp;" (FINAL)",""))),"")))</f>
        <v/>
      </c>
      <c r="M18" s="109" t="str">
        <f aca="false">IF('Portfolio Register'!$A17="","",IF('Portfolio Register'!$U17="","",IFERROR(IF(EDATE(DATE(YEAR('Portfolio Register'!$U17),MONTH('Portfolio Register'!$U17),1),1)=DATE(2027,1,1),'Portfolio Register'!$A17&amp;" (1)",IF(EDATE(DATE(YEAR('Portfolio Register'!$U17),MONTH('Portfolio Register'!$U17),1),2)=DATE(2027,1,1),'Portfolio Register'!$A17&amp;" (2)",IF(EDATE(DATE(YEAR('Portfolio Register'!$U17),MONTH('Portfolio Register'!$U17),1),3)=DATE(2027,1,1),'Portfolio Register'!$A17&amp;" (FINAL)",""))),"")))</f>
        <v/>
      </c>
      <c r="N18" s="106" t="str">
        <f aca="false">IF('Portfolio Register'!$A17="","",IF('Portfolio Register'!$U17="","",IFERROR(IF(EDATE(DATE(YEAR('Portfolio Register'!$U17),MONTH('Portfolio Register'!$U17),1),1)=DATE(2027,2,1),'Portfolio Register'!$A17&amp;" (1)",IF(EDATE(DATE(YEAR('Portfolio Register'!$U17),MONTH('Portfolio Register'!$U17),1),2)=DATE(2027,2,1),'Portfolio Register'!$A17&amp;" (2)",IF(EDATE(DATE(YEAR('Portfolio Register'!$U17),MONTH('Portfolio Register'!$U17),1),3)=DATE(2027,2,1),'Portfolio Register'!$A17&amp;" (FINAL)",""))),"")))</f>
        <v/>
      </c>
      <c r="O18" s="106" t="str">
        <f aca="false">IF('Portfolio Register'!$A17="","",IF('Portfolio Register'!$U17="","",IFERROR(IF(EDATE(DATE(YEAR('Portfolio Register'!$U17),MONTH('Portfolio Register'!$U17),1),1)=DATE(2027,3,1),'Portfolio Register'!$A17&amp;" (1)",IF(EDATE(DATE(YEAR('Portfolio Register'!$U17),MONTH('Portfolio Register'!$U17),1),2)=DATE(2027,3,1),'Portfolio Register'!$A17&amp;" (2)",IF(EDATE(DATE(YEAR('Portfolio Register'!$U17),MONTH('Portfolio Register'!$U17),1),3)=DATE(2027,3,1),'Portfolio Register'!$A17&amp;" (FINAL)",""))),"")))</f>
        <v/>
      </c>
      <c r="P18" s="106" t="str">
        <f aca="false">IF('Portfolio Register'!$A17="","",IF('Portfolio Register'!$U17="","",IFERROR(IF(EDATE(DATE(YEAR('Portfolio Register'!$U17),MONTH('Portfolio Register'!$U17),1),1)=DATE(2027,4,1),'Portfolio Register'!$A17&amp;" (1)",IF(EDATE(DATE(YEAR('Portfolio Register'!$U17),MONTH('Portfolio Register'!$U17),1),2)=DATE(2027,4,1),'Portfolio Register'!$A17&amp;" (2)",IF(EDATE(DATE(YEAR('Portfolio Register'!$U17),MONTH('Portfolio Register'!$U17),1),3)=DATE(2027,4,1),'Portfolio Register'!$A17&amp;" (FINAL)",""))),"")))</f>
        <v/>
      </c>
      <c r="Q18" s="106" t="str">
        <f aca="false">IF('Portfolio Register'!$A17="","",IF('Portfolio Register'!$U17="","",IFERROR(IF(EDATE(DATE(YEAR('Portfolio Register'!$U17),MONTH('Portfolio Register'!$U17),1),1)=DATE(2027,5,1),'Portfolio Register'!$A17&amp;" (1)",IF(EDATE(DATE(YEAR('Portfolio Register'!$U17),MONTH('Portfolio Register'!$U17),1),2)=DATE(2027,5,1),'Portfolio Register'!$A17&amp;" (2)",IF(EDATE(DATE(YEAR('Portfolio Register'!$U17),MONTH('Portfolio Register'!$U17),1),3)=DATE(2027,5,1),'Portfolio Register'!$A17&amp;" (FINAL)",""))),"")))</f>
        <v/>
      </c>
      <c r="R18" s="106" t="str">
        <f aca="false">IF('Portfolio Register'!$A17="","",IF('Portfolio Register'!$U17="","",IFERROR(IF(EDATE(DATE(YEAR('Portfolio Register'!$U17),MONTH('Portfolio Register'!$U17),1),1)=DATE(2027,6,1),'Portfolio Register'!$A17&amp;" (1)",IF(EDATE(DATE(YEAR('Portfolio Register'!$U17),MONTH('Portfolio Register'!$U17),1),2)=DATE(2027,6,1),'Portfolio Register'!$A17&amp;" (2)",IF(EDATE(DATE(YEAR('Portfolio Register'!$U17),MONTH('Portfolio Register'!$U17),1),3)=DATE(2027,6,1),'Portfolio Register'!$A17&amp;" (FINAL)",""))),"")))</f>
        <v/>
      </c>
      <c r="S18" s="106" t="str">
        <f aca="false">IF('Portfolio Register'!$A17="","",IF('Portfolio Register'!$U17="","",IFERROR(IF(EDATE(DATE(YEAR('Portfolio Register'!$U17),MONTH('Portfolio Register'!$U17),1),1)=DATE(2027,7,1),'Portfolio Register'!$A17&amp;" (1)",IF(EDATE(DATE(YEAR('Portfolio Register'!$U17),MONTH('Portfolio Register'!$U17),1),2)=DATE(2027,7,1),'Portfolio Register'!$A17&amp;" (2)",IF(EDATE(DATE(YEAR('Portfolio Register'!$U17),MONTH('Portfolio Register'!$U17),1),3)=DATE(2027,7,1),'Portfolio Register'!$A17&amp;" (FINAL)",""))),"")))</f>
        <v/>
      </c>
      <c r="T18" s="106" t="str">
        <f aca="false">IF('Portfolio Register'!$A17="","",IF('Portfolio Register'!$U17="","",IFERROR(IF(EDATE(DATE(YEAR('Portfolio Register'!$U17),MONTH('Portfolio Register'!$U17),1),1)=DATE(2027,8,1),'Portfolio Register'!$A17&amp;" (1)",IF(EDATE(DATE(YEAR('Portfolio Register'!$U17),MONTH('Portfolio Register'!$U17),1),2)=DATE(2027,8,1),'Portfolio Register'!$A17&amp;" (2)",IF(EDATE(DATE(YEAR('Portfolio Register'!$U17),MONTH('Portfolio Register'!$U17),1),3)=DATE(2027,8,1),'Portfolio Register'!$A17&amp;" (FINAL)",""))),"")))</f>
        <v/>
      </c>
      <c r="U18" s="106" t="str">
        <f aca="false">IF('Portfolio Register'!$A17="","",IF('Portfolio Register'!$U17="","",IFERROR(IF(EDATE(DATE(YEAR('Portfolio Register'!$U17),MONTH('Portfolio Register'!$U17),1),1)=DATE(2027,9,1),'Portfolio Register'!$A17&amp;" (1)",IF(EDATE(DATE(YEAR('Portfolio Register'!$U17),MONTH('Portfolio Register'!$U17),1),2)=DATE(2027,9,1),'Portfolio Register'!$A17&amp;" (2)",IF(EDATE(DATE(YEAR('Portfolio Register'!$U17),MONTH('Portfolio Register'!$U17),1),3)=DATE(2027,9,1),'Portfolio Register'!$A17&amp;" (FINAL)",""))),"")))</f>
        <v/>
      </c>
      <c r="V18" s="106" t="str">
        <f aca="false">IF('Portfolio Register'!$A17="","",IF('Portfolio Register'!$U17="","",IFERROR(IF(EDATE(DATE(YEAR('Portfolio Register'!$U17),MONTH('Portfolio Register'!$U17),1),1)=DATE(2027,10,1),'Portfolio Register'!$A17&amp;" (1)",IF(EDATE(DATE(YEAR('Portfolio Register'!$U17),MONTH('Portfolio Register'!$U17),1),2)=DATE(2027,10,1),'Portfolio Register'!$A17&amp;" (2)",IF(EDATE(DATE(YEAR('Portfolio Register'!$U17),MONTH('Portfolio Register'!$U17),1),3)=DATE(2027,10,1),'Portfolio Register'!$A17&amp;" (FINAL)",""))),"")))</f>
        <v/>
      </c>
      <c r="W18" s="106" t="str">
        <f aca="false">IF('Portfolio Register'!$A17="","",IF('Portfolio Register'!$U17="","",IFERROR(IF(EDATE(DATE(YEAR('Portfolio Register'!$U17),MONTH('Portfolio Register'!$U17),1),1)=DATE(2027,11,1),'Portfolio Register'!$A17&amp;" (1)",IF(EDATE(DATE(YEAR('Portfolio Register'!$U17),MONTH('Portfolio Register'!$U17),1),2)=DATE(2027,11,1),'Portfolio Register'!$A17&amp;" (2)",IF(EDATE(DATE(YEAR('Portfolio Register'!$U17),MONTH('Portfolio Register'!$U17),1),3)=DATE(2027,11,1),'Portfolio Register'!$A17&amp;" (FINAL)",""))),"")))</f>
        <v/>
      </c>
      <c r="X18" s="106" t="str">
        <f aca="false">IF('Portfolio Register'!$A17="","",IF('Portfolio Register'!$U17="","",IFERROR(IF(EDATE(DATE(YEAR('Portfolio Register'!$U17),MONTH('Portfolio Register'!$U17),1),1)=DATE(2027,12,1),'Portfolio Register'!$A17&amp;" (1)",IF(EDATE(DATE(YEAR('Portfolio Register'!$U17),MONTH('Portfolio Register'!$U17),1),2)=DATE(2027,12,1),'Portfolio Register'!$A17&amp;" (2)",IF(EDATE(DATE(YEAR('Portfolio Register'!$U17),MONTH('Portfolio Register'!$U17),1),3)=DATE(2027,12,1),'Portfolio Register'!$A17&amp;" (FINAL)",""))),"")))</f>
        <v/>
      </c>
    </row>
    <row r="19" customFormat="false" ht="21.95" hidden="false" customHeight="true" outlineLevel="0" collapsed="false">
      <c r="A19" s="106" t="str">
        <f aca="false">IF('Portfolio Register'!$A18="","",IF('Portfolio Register'!$U18="","",IFERROR(IF(EDATE(DATE(YEAR('Portfolio Register'!$U18),MONTH('Portfolio Register'!$U18),1),1)=DATE(2026,1,1),'Portfolio Register'!$A18&amp;" (1)",IF(EDATE(DATE(YEAR('Portfolio Register'!$U18),MONTH('Portfolio Register'!$U18),1),2)=DATE(2026,1,1),'Portfolio Register'!$A18&amp;" (2)",IF(EDATE(DATE(YEAR('Portfolio Register'!$U18),MONTH('Portfolio Register'!$U18),1),3)=DATE(2026,1,1),'Portfolio Register'!$A18&amp;" (FINAL)",""))),"")))</f>
        <v/>
      </c>
      <c r="B19" s="106" t="str">
        <f aca="false">IF('Portfolio Register'!$A18="","",IF('Portfolio Register'!$U18="","",IFERROR(IF(EDATE(DATE(YEAR('Portfolio Register'!$U18),MONTH('Portfolio Register'!$U18),1),1)=DATE(2026,2,1),'Portfolio Register'!$A18&amp;" (1)",IF(EDATE(DATE(YEAR('Portfolio Register'!$U18),MONTH('Portfolio Register'!$U18),1),2)=DATE(2026,2,1),'Portfolio Register'!$A18&amp;" (2)",IF(EDATE(DATE(YEAR('Portfolio Register'!$U18),MONTH('Portfolio Register'!$U18),1),3)=DATE(2026,2,1),'Portfolio Register'!$A18&amp;" (FINAL)",""))),"")))</f>
        <v/>
      </c>
      <c r="C19" s="106" t="str">
        <f aca="false">IF('Portfolio Register'!$A18="","",IF('Portfolio Register'!$U18="","",IFERROR(IF(EDATE(DATE(YEAR('Portfolio Register'!$U18),MONTH('Portfolio Register'!$U18),1),1)=DATE(2026,3,1),'Portfolio Register'!$A18&amp;" (1)",IF(EDATE(DATE(YEAR('Portfolio Register'!$U18),MONTH('Portfolio Register'!$U18),1),2)=DATE(2026,3,1),'Portfolio Register'!$A18&amp;" (2)",IF(EDATE(DATE(YEAR('Portfolio Register'!$U18),MONTH('Portfolio Register'!$U18),1),3)=DATE(2026,3,1),'Portfolio Register'!$A18&amp;" (FINAL)",""))),"")))</f>
        <v/>
      </c>
      <c r="D19" s="106" t="str">
        <f aca="false">IF('Portfolio Register'!$A18="","",IF('Portfolio Register'!$U18="","",IFERROR(IF(EDATE(DATE(YEAR('Portfolio Register'!$U18),MONTH('Portfolio Register'!$U18),1),1)=DATE(2026,4,1),'Portfolio Register'!$A18&amp;" (1)",IF(EDATE(DATE(YEAR('Portfolio Register'!$U18),MONTH('Portfolio Register'!$U18),1),2)=DATE(2026,4,1),'Portfolio Register'!$A18&amp;" (2)",IF(EDATE(DATE(YEAR('Portfolio Register'!$U18),MONTH('Portfolio Register'!$U18),1),3)=DATE(2026,4,1),'Portfolio Register'!$A18&amp;" (FINAL)",""))),"")))</f>
        <v/>
      </c>
      <c r="E19" s="106" t="str">
        <f aca="false">IF('Portfolio Register'!$A18="","",IF('Portfolio Register'!$U18="","",IFERROR(IF(EDATE(DATE(YEAR('Portfolio Register'!$U18),MONTH('Portfolio Register'!$U18),1),1)=DATE(2026,5,1),'Portfolio Register'!$A18&amp;" (1)",IF(EDATE(DATE(YEAR('Portfolio Register'!$U18),MONTH('Portfolio Register'!$U18),1),2)=DATE(2026,5,1),'Portfolio Register'!$A18&amp;" (2)",IF(EDATE(DATE(YEAR('Portfolio Register'!$U18),MONTH('Portfolio Register'!$U18),1),3)=DATE(2026,5,1),'Portfolio Register'!$A18&amp;" (FINAL)",""))),"")))</f>
        <v/>
      </c>
      <c r="F19" s="106" t="str">
        <f aca="false">IF('Portfolio Register'!$A18="","",IF('Portfolio Register'!$U18="","",IFERROR(IF(EDATE(DATE(YEAR('Portfolio Register'!$U18),MONTH('Portfolio Register'!$U18),1),1)=DATE(2026,6,1),'Portfolio Register'!$A18&amp;" (1)",IF(EDATE(DATE(YEAR('Portfolio Register'!$U18),MONTH('Portfolio Register'!$U18),1),2)=DATE(2026,6,1),'Portfolio Register'!$A18&amp;" (2)",IF(EDATE(DATE(YEAR('Portfolio Register'!$U18),MONTH('Portfolio Register'!$U18),1),3)=DATE(2026,6,1),'Portfolio Register'!$A18&amp;" (FINAL)",""))),"")))</f>
        <v/>
      </c>
      <c r="G19" s="106" t="str">
        <f aca="false">IF('Portfolio Register'!$A18="","",IF('Portfolio Register'!$U18="","",IFERROR(IF(EDATE(DATE(YEAR('Portfolio Register'!$U18),MONTH('Portfolio Register'!$U18),1),1)=DATE(2026,7,1),'Portfolio Register'!$A18&amp;" (1)",IF(EDATE(DATE(YEAR('Portfolio Register'!$U18),MONTH('Portfolio Register'!$U18),1),2)=DATE(2026,7,1),'Portfolio Register'!$A18&amp;" (2)",IF(EDATE(DATE(YEAR('Portfolio Register'!$U18),MONTH('Portfolio Register'!$U18),1),3)=DATE(2026,7,1),'Portfolio Register'!$A18&amp;" (FINAL)",""))),"")))</f>
        <v/>
      </c>
      <c r="H19" s="107" t="str">
        <f aca="false">IF('Portfolio Register'!$A18="","",IF('Portfolio Register'!$U18="","",IFERROR(IF(EDATE(DATE(YEAR('Portfolio Register'!$U18),MONTH('Portfolio Register'!$U18),1),1)=DATE(2026,8,1),'Portfolio Register'!$A18&amp;" (1)",IF(EDATE(DATE(YEAR('Portfolio Register'!$U18),MONTH('Portfolio Register'!$U18),1),2)=DATE(2026,8,1),'Portfolio Register'!$A18&amp;" (2)",IF(EDATE(DATE(YEAR('Portfolio Register'!$U18),MONTH('Portfolio Register'!$U18),1),3)=DATE(2026,8,1),'Portfolio Register'!$A18&amp;" (FINAL)",""))),"")))</f>
        <v/>
      </c>
      <c r="I19" s="108" t="str">
        <f aca="false">IF('Portfolio Register'!$A18="","",IF('Portfolio Register'!$U18="","",IFERROR(IF(EDATE(DATE(YEAR('Portfolio Register'!$U18),MONTH('Portfolio Register'!$U18),1),1)=DATE(2026,9,1),'Portfolio Register'!$A18&amp;" (1)",IF(EDATE(DATE(YEAR('Portfolio Register'!$U18),MONTH('Portfolio Register'!$U18),1),2)=DATE(2026,9,1),'Portfolio Register'!$A18&amp;" (2)",IF(EDATE(DATE(YEAR('Portfolio Register'!$U18),MONTH('Portfolio Register'!$U18),1),3)=DATE(2026,9,1),'Portfolio Register'!$A18&amp;" (FINAL)",""))),"")))</f>
        <v/>
      </c>
      <c r="J19" s="108" t="str">
        <f aca="false">IF('Portfolio Register'!$A18="","",IF('Portfolio Register'!$U18="","",IFERROR(IF(EDATE(DATE(YEAR('Portfolio Register'!$U18),MONTH('Portfolio Register'!$U18),1),1)=DATE(2026,10,1),'Portfolio Register'!$A18&amp;" (1)",IF(EDATE(DATE(YEAR('Portfolio Register'!$U18),MONTH('Portfolio Register'!$U18),1),2)=DATE(2026,10,1),'Portfolio Register'!$A18&amp;" (2)",IF(EDATE(DATE(YEAR('Portfolio Register'!$U18),MONTH('Portfolio Register'!$U18),1),3)=DATE(2026,10,1),'Portfolio Register'!$A18&amp;" (FINAL)",""))),"")))</f>
        <v/>
      </c>
      <c r="K19" s="106" t="str">
        <f aca="false">IF('Portfolio Register'!$A18="","",IF('Portfolio Register'!$U18="","",IFERROR(IF(EDATE(DATE(YEAR('Portfolio Register'!$U18),MONTH('Portfolio Register'!$U18),1),1)=DATE(2026,11,1),'Portfolio Register'!$A18&amp;" (1)",IF(EDATE(DATE(YEAR('Portfolio Register'!$U18),MONTH('Portfolio Register'!$U18),1),2)=DATE(2026,11,1),'Portfolio Register'!$A18&amp;" (2)",IF(EDATE(DATE(YEAR('Portfolio Register'!$U18),MONTH('Portfolio Register'!$U18),1),3)=DATE(2026,11,1),'Portfolio Register'!$A18&amp;" (FINAL)",""))),"")))</f>
        <v/>
      </c>
      <c r="L19" s="106" t="str">
        <f aca="false">IF('Portfolio Register'!$A18="","",IF('Portfolio Register'!$U18="","",IFERROR(IF(EDATE(DATE(YEAR('Portfolio Register'!$U18),MONTH('Portfolio Register'!$U18),1),1)=DATE(2026,12,1),'Portfolio Register'!$A18&amp;" (1)",IF(EDATE(DATE(YEAR('Portfolio Register'!$U18),MONTH('Portfolio Register'!$U18),1),2)=DATE(2026,12,1),'Portfolio Register'!$A18&amp;" (2)",IF(EDATE(DATE(YEAR('Portfolio Register'!$U18),MONTH('Portfolio Register'!$U18),1),3)=DATE(2026,12,1),'Portfolio Register'!$A18&amp;" (FINAL)",""))),"")))</f>
        <v/>
      </c>
      <c r="M19" s="109" t="str">
        <f aca="false">IF('Portfolio Register'!$A18="","",IF('Portfolio Register'!$U18="","",IFERROR(IF(EDATE(DATE(YEAR('Portfolio Register'!$U18),MONTH('Portfolio Register'!$U18),1),1)=DATE(2027,1,1),'Portfolio Register'!$A18&amp;" (1)",IF(EDATE(DATE(YEAR('Portfolio Register'!$U18),MONTH('Portfolio Register'!$U18),1),2)=DATE(2027,1,1),'Portfolio Register'!$A18&amp;" (2)",IF(EDATE(DATE(YEAR('Portfolio Register'!$U18),MONTH('Portfolio Register'!$U18),1),3)=DATE(2027,1,1),'Portfolio Register'!$A18&amp;" (FINAL)",""))),"")))</f>
        <v/>
      </c>
      <c r="N19" s="106" t="str">
        <f aca="false">IF('Portfolio Register'!$A18="","",IF('Portfolio Register'!$U18="","",IFERROR(IF(EDATE(DATE(YEAR('Portfolio Register'!$U18),MONTH('Portfolio Register'!$U18),1),1)=DATE(2027,2,1),'Portfolio Register'!$A18&amp;" (1)",IF(EDATE(DATE(YEAR('Portfolio Register'!$U18),MONTH('Portfolio Register'!$U18),1),2)=DATE(2027,2,1),'Portfolio Register'!$A18&amp;" (2)",IF(EDATE(DATE(YEAR('Portfolio Register'!$U18),MONTH('Portfolio Register'!$U18),1),3)=DATE(2027,2,1),'Portfolio Register'!$A18&amp;" (FINAL)",""))),"")))</f>
        <v/>
      </c>
      <c r="O19" s="106" t="str">
        <f aca="false">IF('Portfolio Register'!$A18="","",IF('Portfolio Register'!$U18="","",IFERROR(IF(EDATE(DATE(YEAR('Portfolio Register'!$U18),MONTH('Portfolio Register'!$U18),1),1)=DATE(2027,3,1),'Portfolio Register'!$A18&amp;" (1)",IF(EDATE(DATE(YEAR('Portfolio Register'!$U18),MONTH('Portfolio Register'!$U18),1),2)=DATE(2027,3,1),'Portfolio Register'!$A18&amp;" (2)",IF(EDATE(DATE(YEAR('Portfolio Register'!$U18),MONTH('Portfolio Register'!$U18),1),3)=DATE(2027,3,1),'Portfolio Register'!$A18&amp;" (FINAL)",""))),"")))</f>
        <v/>
      </c>
      <c r="P19" s="106" t="str">
        <f aca="false">IF('Portfolio Register'!$A18="","",IF('Portfolio Register'!$U18="","",IFERROR(IF(EDATE(DATE(YEAR('Portfolio Register'!$U18),MONTH('Portfolio Register'!$U18),1),1)=DATE(2027,4,1),'Portfolio Register'!$A18&amp;" (1)",IF(EDATE(DATE(YEAR('Portfolio Register'!$U18),MONTH('Portfolio Register'!$U18),1),2)=DATE(2027,4,1),'Portfolio Register'!$A18&amp;" (2)",IF(EDATE(DATE(YEAR('Portfolio Register'!$U18),MONTH('Portfolio Register'!$U18),1),3)=DATE(2027,4,1),'Portfolio Register'!$A18&amp;" (FINAL)",""))),"")))</f>
        <v/>
      </c>
      <c r="Q19" s="106" t="str">
        <f aca="false">IF('Portfolio Register'!$A18="","",IF('Portfolio Register'!$U18="","",IFERROR(IF(EDATE(DATE(YEAR('Portfolio Register'!$U18),MONTH('Portfolio Register'!$U18),1),1)=DATE(2027,5,1),'Portfolio Register'!$A18&amp;" (1)",IF(EDATE(DATE(YEAR('Portfolio Register'!$U18),MONTH('Portfolio Register'!$U18),1),2)=DATE(2027,5,1),'Portfolio Register'!$A18&amp;" (2)",IF(EDATE(DATE(YEAR('Portfolio Register'!$U18),MONTH('Portfolio Register'!$U18),1),3)=DATE(2027,5,1),'Portfolio Register'!$A18&amp;" (FINAL)",""))),"")))</f>
        <v/>
      </c>
      <c r="R19" s="106" t="str">
        <f aca="false">IF('Portfolio Register'!$A18="","",IF('Portfolio Register'!$U18="","",IFERROR(IF(EDATE(DATE(YEAR('Portfolio Register'!$U18),MONTH('Portfolio Register'!$U18),1),1)=DATE(2027,6,1),'Portfolio Register'!$A18&amp;" (1)",IF(EDATE(DATE(YEAR('Portfolio Register'!$U18),MONTH('Portfolio Register'!$U18),1),2)=DATE(2027,6,1),'Portfolio Register'!$A18&amp;" (2)",IF(EDATE(DATE(YEAR('Portfolio Register'!$U18),MONTH('Portfolio Register'!$U18),1),3)=DATE(2027,6,1),'Portfolio Register'!$A18&amp;" (FINAL)",""))),"")))</f>
        <v/>
      </c>
      <c r="S19" s="106" t="str">
        <f aca="false">IF('Portfolio Register'!$A18="","",IF('Portfolio Register'!$U18="","",IFERROR(IF(EDATE(DATE(YEAR('Portfolio Register'!$U18),MONTH('Portfolio Register'!$U18),1),1)=DATE(2027,7,1),'Portfolio Register'!$A18&amp;" (1)",IF(EDATE(DATE(YEAR('Portfolio Register'!$U18),MONTH('Portfolio Register'!$U18),1),2)=DATE(2027,7,1),'Portfolio Register'!$A18&amp;" (2)",IF(EDATE(DATE(YEAR('Portfolio Register'!$U18),MONTH('Portfolio Register'!$U18),1),3)=DATE(2027,7,1),'Portfolio Register'!$A18&amp;" (FINAL)",""))),"")))</f>
        <v/>
      </c>
      <c r="T19" s="106" t="str">
        <f aca="false">IF('Portfolio Register'!$A18="","",IF('Portfolio Register'!$U18="","",IFERROR(IF(EDATE(DATE(YEAR('Portfolio Register'!$U18),MONTH('Portfolio Register'!$U18),1),1)=DATE(2027,8,1),'Portfolio Register'!$A18&amp;" (1)",IF(EDATE(DATE(YEAR('Portfolio Register'!$U18),MONTH('Portfolio Register'!$U18),1),2)=DATE(2027,8,1),'Portfolio Register'!$A18&amp;" (2)",IF(EDATE(DATE(YEAR('Portfolio Register'!$U18),MONTH('Portfolio Register'!$U18),1),3)=DATE(2027,8,1),'Portfolio Register'!$A18&amp;" (FINAL)",""))),"")))</f>
        <v/>
      </c>
      <c r="U19" s="106" t="str">
        <f aca="false">IF('Portfolio Register'!$A18="","",IF('Portfolio Register'!$U18="","",IFERROR(IF(EDATE(DATE(YEAR('Portfolio Register'!$U18),MONTH('Portfolio Register'!$U18),1),1)=DATE(2027,9,1),'Portfolio Register'!$A18&amp;" (1)",IF(EDATE(DATE(YEAR('Portfolio Register'!$U18),MONTH('Portfolio Register'!$U18),1),2)=DATE(2027,9,1),'Portfolio Register'!$A18&amp;" (2)",IF(EDATE(DATE(YEAR('Portfolio Register'!$U18),MONTH('Portfolio Register'!$U18),1),3)=DATE(2027,9,1),'Portfolio Register'!$A18&amp;" (FINAL)",""))),"")))</f>
        <v/>
      </c>
      <c r="V19" s="106" t="str">
        <f aca="false">IF('Portfolio Register'!$A18="","",IF('Portfolio Register'!$U18="","",IFERROR(IF(EDATE(DATE(YEAR('Portfolio Register'!$U18),MONTH('Portfolio Register'!$U18),1),1)=DATE(2027,10,1),'Portfolio Register'!$A18&amp;" (1)",IF(EDATE(DATE(YEAR('Portfolio Register'!$U18),MONTH('Portfolio Register'!$U18),1),2)=DATE(2027,10,1),'Portfolio Register'!$A18&amp;" (2)",IF(EDATE(DATE(YEAR('Portfolio Register'!$U18),MONTH('Portfolio Register'!$U18),1),3)=DATE(2027,10,1),'Portfolio Register'!$A18&amp;" (FINAL)",""))),"")))</f>
        <v/>
      </c>
      <c r="W19" s="106" t="str">
        <f aca="false">IF('Portfolio Register'!$A18="","",IF('Portfolio Register'!$U18="","",IFERROR(IF(EDATE(DATE(YEAR('Portfolio Register'!$U18),MONTH('Portfolio Register'!$U18),1),1)=DATE(2027,11,1),'Portfolio Register'!$A18&amp;" (1)",IF(EDATE(DATE(YEAR('Portfolio Register'!$U18),MONTH('Portfolio Register'!$U18),1),2)=DATE(2027,11,1),'Portfolio Register'!$A18&amp;" (2)",IF(EDATE(DATE(YEAR('Portfolio Register'!$U18),MONTH('Portfolio Register'!$U18),1),3)=DATE(2027,11,1),'Portfolio Register'!$A18&amp;" (FINAL)",""))),"")))</f>
        <v/>
      </c>
      <c r="X19" s="106" t="str">
        <f aca="false">IF('Portfolio Register'!$A18="","",IF('Portfolio Register'!$U18="","",IFERROR(IF(EDATE(DATE(YEAR('Portfolio Register'!$U18),MONTH('Portfolio Register'!$U18),1),1)=DATE(2027,12,1),'Portfolio Register'!$A18&amp;" (1)",IF(EDATE(DATE(YEAR('Portfolio Register'!$U18),MONTH('Portfolio Register'!$U18),1),2)=DATE(2027,12,1),'Portfolio Register'!$A18&amp;" (2)",IF(EDATE(DATE(YEAR('Portfolio Register'!$U18),MONTH('Portfolio Register'!$U18),1),3)=DATE(2027,12,1),'Portfolio Register'!$A18&amp;" (FINAL)",""))),"")))</f>
        <v/>
      </c>
    </row>
    <row r="20" customFormat="false" ht="21.95" hidden="false" customHeight="true" outlineLevel="0" collapsed="false">
      <c r="A20" s="106" t="str">
        <f aca="false">IF('Portfolio Register'!$A19="","",IF('Portfolio Register'!$U19="","",IFERROR(IF(EDATE(DATE(YEAR('Portfolio Register'!$U19),MONTH('Portfolio Register'!$U19),1),1)=DATE(2026,1,1),'Portfolio Register'!$A19&amp;" (1)",IF(EDATE(DATE(YEAR('Portfolio Register'!$U19),MONTH('Portfolio Register'!$U19),1),2)=DATE(2026,1,1),'Portfolio Register'!$A19&amp;" (2)",IF(EDATE(DATE(YEAR('Portfolio Register'!$U19),MONTH('Portfolio Register'!$U19),1),3)=DATE(2026,1,1),'Portfolio Register'!$A19&amp;" (FINAL)",""))),"")))</f>
        <v/>
      </c>
      <c r="B20" s="106" t="str">
        <f aca="false">IF('Portfolio Register'!$A19="","",IF('Portfolio Register'!$U19="","",IFERROR(IF(EDATE(DATE(YEAR('Portfolio Register'!$U19),MONTH('Portfolio Register'!$U19),1),1)=DATE(2026,2,1),'Portfolio Register'!$A19&amp;" (1)",IF(EDATE(DATE(YEAR('Portfolio Register'!$U19),MONTH('Portfolio Register'!$U19),1),2)=DATE(2026,2,1),'Portfolio Register'!$A19&amp;" (2)",IF(EDATE(DATE(YEAR('Portfolio Register'!$U19),MONTH('Portfolio Register'!$U19),1),3)=DATE(2026,2,1),'Portfolio Register'!$A19&amp;" (FINAL)",""))),"")))</f>
        <v/>
      </c>
      <c r="C20" s="106" t="str">
        <f aca="false">IF('Portfolio Register'!$A19="","",IF('Portfolio Register'!$U19="","",IFERROR(IF(EDATE(DATE(YEAR('Portfolio Register'!$U19),MONTH('Portfolio Register'!$U19),1),1)=DATE(2026,3,1),'Portfolio Register'!$A19&amp;" (1)",IF(EDATE(DATE(YEAR('Portfolio Register'!$U19),MONTH('Portfolio Register'!$U19),1),2)=DATE(2026,3,1),'Portfolio Register'!$A19&amp;" (2)",IF(EDATE(DATE(YEAR('Portfolio Register'!$U19),MONTH('Portfolio Register'!$U19),1),3)=DATE(2026,3,1),'Portfolio Register'!$A19&amp;" (FINAL)",""))),"")))</f>
        <v/>
      </c>
      <c r="D20" s="106" t="str">
        <f aca="false">IF('Portfolio Register'!$A19="","",IF('Portfolio Register'!$U19="","",IFERROR(IF(EDATE(DATE(YEAR('Portfolio Register'!$U19),MONTH('Portfolio Register'!$U19),1),1)=DATE(2026,4,1),'Portfolio Register'!$A19&amp;" (1)",IF(EDATE(DATE(YEAR('Portfolio Register'!$U19),MONTH('Portfolio Register'!$U19),1),2)=DATE(2026,4,1),'Portfolio Register'!$A19&amp;" (2)",IF(EDATE(DATE(YEAR('Portfolio Register'!$U19),MONTH('Portfolio Register'!$U19),1),3)=DATE(2026,4,1),'Portfolio Register'!$A19&amp;" (FINAL)",""))),"")))</f>
        <v/>
      </c>
      <c r="E20" s="106" t="str">
        <f aca="false">IF('Portfolio Register'!$A19="","",IF('Portfolio Register'!$U19="","",IFERROR(IF(EDATE(DATE(YEAR('Portfolio Register'!$U19),MONTH('Portfolio Register'!$U19),1),1)=DATE(2026,5,1),'Portfolio Register'!$A19&amp;" (1)",IF(EDATE(DATE(YEAR('Portfolio Register'!$U19),MONTH('Portfolio Register'!$U19),1),2)=DATE(2026,5,1),'Portfolio Register'!$A19&amp;" (2)",IF(EDATE(DATE(YEAR('Portfolio Register'!$U19),MONTH('Portfolio Register'!$U19),1),3)=DATE(2026,5,1),'Portfolio Register'!$A19&amp;" (FINAL)",""))),"")))</f>
        <v/>
      </c>
      <c r="F20" s="106" t="str">
        <f aca="false">IF('Portfolio Register'!$A19="","",IF('Portfolio Register'!$U19="","",IFERROR(IF(EDATE(DATE(YEAR('Portfolio Register'!$U19),MONTH('Portfolio Register'!$U19),1),1)=DATE(2026,6,1),'Portfolio Register'!$A19&amp;" (1)",IF(EDATE(DATE(YEAR('Portfolio Register'!$U19),MONTH('Portfolio Register'!$U19),1),2)=DATE(2026,6,1),'Portfolio Register'!$A19&amp;" (2)",IF(EDATE(DATE(YEAR('Portfolio Register'!$U19),MONTH('Portfolio Register'!$U19),1),3)=DATE(2026,6,1),'Portfolio Register'!$A19&amp;" (FINAL)",""))),"")))</f>
        <v/>
      </c>
      <c r="G20" s="106" t="str">
        <f aca="false">IF('Portfolio Register'!$A19="","",IF('Portfolio Register'!$U19="","",IFERROR(IF(EDATE(DATE(YEAR('Portfolio Register'!$U19),MONTH('Portfolio Register'!$U19),1),1)=DATE(2026,7,1),'Portfolio Register'!$A19&amp;" (1)",IF(EDATE(DATE(YEAR('Portfolio Register'!$U19),MONTH('Portfolio Register'!$U19),1),2)=DATE(2026,7,1),'Portfolio Register'!$A19&amp;" (2)",IF(EDATE(DATE(YEAR('Portfolio Register'!$U19),MONTH('Portfolio Register'!$U19),1),3)=DATE(2026,7,1),'Portfolio Register'!$A19&amp;" (FINAL)",""))),"")))</f>
        <v/>
      </c>
      <c r="H20" s="107" t="str">
        <f aca="false">IF('Portfolio Register'!$A19="","",IF('Portfolio Register'!$U19="","",IFERROR(IF(EDATE(DATE(YEAR('Portfolio Register'!$U19),MONTH('Portfolio Register'!$U19),1),1)=DATE(2026,8,1),'Portfolio Register'!$A19&amp;" (1)",IF(EDATE(DATE(YEAR('Portfolio Register'!$U19),MONTH('Portfolio Register'!$U19),1),2)=DATE(2026,8,1),'Portfolio Register'!$A19&amp;" (2)",IF(EDATE(DATE(YEAR('Portfolio Register'!$U19),MONTH('Portfolio Register'!$U19),1),3)=DATE(2026,8,1),'Portfolio Register'!$A19&amp;" (FINAL)",""))),"")))</f>
        <v/>
      </c>
      <c r="I20" s="108" t="str">
        <f aca="false">IF('Portfolio Register'!$A19="","",IF('Portfolio Register'!$U19="","",IFERROR(IF(EDATE(DATE(YEAR('Portfolio Register'!$U19),MONTH('Portfolio Register'!$U19),1),1)=DATE(2026,9,1),'Portfolio Register'!$A19&amp;" (1)",IF(EDATE(DATE(YEAR('Portfolio Register'!$U19),MONTH('Portfolio Register'!$U19),1),2)=DATE(2026,9,1),'Portfolio Register'!$A19&amp;" (2)",IF(EDATE(DATE(YEAR('Portfolio Register'!$U19),MONTH('Portfolio Register'!$U19),1),3)=DATE(2026,9,1),'Portfolio Register'!$A19&amp;" (FINAL)",""))),"")))</f>
        <v/>
      </c>
      <c r="J20" s="108" t="str">
        <f aca="false">IF('Portfolio Register'!$A19="","",IF('Portfolio Register'!$U19="","",IFERROR(IF(EDATE(DATE(YEAR('Portfolio Register'!$U19),MONTH('Portfolio Register'!$U19),1),1)=DATE(2026,10,1),'Portfolio Register'!$A19&amp;" (1)",IF(EDATE(DATE(YEAR('Portfolio Register'!$U19),MONTH('Portfolio Register'!$U19),1),2)=DATE(2026,10,1),'Portfolio Register'!$A19&amp;" (2)",IF(EDATE(DATE(YEAR('Portfolio Register'!$U19),MONTH('Portfolio Register'!$U19),1),3)=DATE(2026,10,1),'Portfolio Register'!$A19&amp;" (FINAL)",""))),"")))</f>
        <v/>
      </c>
      <c r="K20" s="106" t="str">
        <f aca="false">IF('Portfolio Register'!$A19="","",IF('Portfolio Register'!$U19="","",IFERROR(IF(EDATE(DATE(YEAR('Portfolio Register'!$U19),MONTH('Portfolio Register'!$U19),1),1)=DATE(2026,11,1),'Portfolio Register'!$A19&amp;" (1)",IF(EDATE(DATE(YEAR('Portfolio Register'!$U19),MONTH('Portfolio Register'!$U19),1),2)=DATE(2026,11,1),'Portfolio Register'!$A19&amp;" (2)",IF(EDATE(DATE(YEAR('Portfolio Register'!$U19),MONTH('Portfolio Register'!$U19),1),3)=DATE(2026,11,1),'Portfolio Register'!$A19&amp;" (FINAL)",""))),"")))</f>
        <v/>
      </c>
      <c r="L20" s="106" t="str">
        <f aca="false">IF('Portfolio Register'!$A19="","",IF('Portfolio Register'!$U19="","",IFERROR(IF(EDATE(DATE(YEAR('Portfolio Register'!$U19),MONTH('Portfolio Register'!$U19),1),1)=DATE(2026,12,1),'Portfolio Register'!$A19&amp;" (1)",IF(EDATE(DATE(YEAR('Portfolio Register'!$U19),MONTH('Portfolio Register'!$U19),1),2)=DATE(2026,12,1),'Portfolio Register'!$A19&amp;" (2)",IF(EDATE(DATE(YEAR('Portfolio Register'!$U19),MONTH('Portfolio Register'!$U19),1),3)=DATE(2026,12,1),'Portfolio Register'!$A19&amp;" (FINAL)",""))),"")))</f>
        <v/>
      </c>
      <c r="M20" s="109" t="str">
        <f aca="false">IF('Portfolio Register'!$A19="","",IF('Portfolio Register'!$U19="","",IFERROR(IF(EDATE(DATE(YEAR('Portfolio Register'!$U19),MONTH('Portfolio Register'!$U19),1),1)=DATE(2027,1,1),'Portfolio Register'!$A19&amp;" (1)",IF(EDATE(DATE(YEAR('Portfolio Register'!$U19),MONTH('Portfolio Register'!$U19),1),2)=DATE(2027,1,1),'Portfolio Register'!$A19&amp;" (2)",IF(EDATE(DATE(YEAR('Portfolio Register'!$U19),MONTH('Portfolio Register'!$U19),1),3)=DATE(2027,1,1),'Portfolio Register'!$A19&amp;" (FINAL)",""))),"")))</f>
        <v/>
      </c>
      <c r="N20" s="106" t="str">
        <f aca="false">IF('Portfolio Register'!$A19="","",IF('Portfolio Register'!$U19="","",IFERROR(IF(EDATE(DATE(YEAR('Portfolio Register'!$U19),MONTH('Portfolio Register'!$U19),1),1)=DATE(2027,2,1),'Portfolio Register'!$A19&amp;" (1)",IF(EDATE(DATE(YEAR('Portfolio Register'!$U19),MONTH('Portfolio Register'!$U19),1),2)=DATE(2027,2,1),'Portfolio Register'!$A19&amp;" (2)",IF(EDATE(DATE(YEAR('Portfolio Register'!$U19),MONTH('Portfolio Register'!$U19),1),3)=DATE(2027,2,1),'Portfolio Register'!$A19&amp;" (FINAL)",""))),"")))</f>
        <v/>
      </c>
      <c r="O20" s="106" t="str">
        <f aca="false">IF('Portfolio Register'!$A19="","",IF('Portfolio Register'!$U19="","",IFERROR(IF(EDATE(DATE(YEAR('Portfolio Register'!$U19),MONTH('Portfolio Register'!$U19),1),1)=DATE(2027,3,1),'Portfolio Register'!$A19&amp;" (1)",IF(EDATE(DATE(YEAR('Portfolio Register'!$U19),MONTH('Portfolio Register'!$U19),1),2)=DATE(2027,3,1),'Portfolio Register'!$A19&amp;" (2)",IF(EDATE(DATE(YEAR('Portfolio Register'!$U19),MONTH('Portfolio Register'!$U19),1),3)=DATE(2027,3,1),'Portfolio Register'!$A19&amp;" (FINAL)",""))),"")))</f>
        <v/>
      </c>
      <c r="P20" s="106" t="str">
        <f aca="false">IF('Portfolio Register'!$A19="","",IF('Portfolio Register'!$U19="","",IFERROR(IF(EDATE(DATE(YEAR('Portfolio Register'!$U19),MONTH('Portfolio Register'!$U19),1),1)=DATE(2027,4,1),'Portfolio Register'!$A19&amp;" (1)",IF(EDATE(DATE(YEAR('Portfolio Register'!$U19),MONTH('Portfolio Register'!$U19),1),2)=DATE(2027,4,1),'Portfolio Register'!$A19&amp;" (2)",IF(EDATE(DATE(YEAR('Portfolio Register'!$U19),MONTH('Portfolio Register'!$U19),1),3)=DATE(2027,4,1),'Portfolio Register'!$A19&amp;" (FINAL)",""))),"")))</f>
        <v/>
      </c>
      <c r="Q20" s="106" t="str">
        <f aca="false">IF('Portfolio Register'!$A19="","",IF('Portfolio Register'!$U19="","",IFERROR(IF(EDATE(DATE(YEAR('Portfolio Register'!$U19),MONTH('Portfolio Register'!$U19),1),1)=DATE(2027,5,1),'Portfolio Register'!$A19&amp;" (1)",IF(EDATE(DATE(YEAR('Portfolio Register'!$U19),MONTH('Portfolio Register'!$U19),1),2)=DATE(2027,5,1),'Portfolio Register'!$A19&amp;" (2)",IF(EDATE(DATE(YEAR('Portfolio Register'!$U19),MONTH('Portfolio Register'!$U19),1),3)=DATE(2027,5,1),'Portfolio Register'!$A19&amp;" (FINAL)",""))),"")))</f>
        <v/>
      </c>
      <c r="R20" s="106" t="str">
        <f aca="false">IF('Portfolio Register'!$A19="","",IF('Portfolio Register'!$U19="","",IFERROR(IF(EDATE(DATE(YEAR('Portfolio Register'!$U19),MONTH('Portfolio Register'!$U19),1),1)=DATE(2027,6,1),'Portfolio Register'!$A19&amp;" (1)",IF(EDATE(DATE(YEAR('Portfolio Register'!$U19),MONTH('Portfolio Register'!$U19),1),2)=DATE(2027,6,1),'Portfolio Register'!$A19&amp;" (2)",IF(EDATE(DATE(YEAR('Portfolio Register'!$U19),MONTH('Portfolio Register'!$U19),1),3)=DATE(2027,6,1),'Portfolio Register'!$A19&amp;" (FINAL)",""))),"")))</f>
        <v/>
      </c>
      <c r="S20" s="106" t="str">
        <f aca="false">IF('Portfolio Register'!$A19="","",IF('Portfolio Register'!$U19="","",IFERROR(IF(EDATE(DATE(YEAR('Portfolio Register'!$U19),MONTH('Portfolio Register'!$U19),1),1)=DATE(2027,7,1),'Portfolio Register'!$A19&amp;" (1)",IF(EDATE(DATE(YEAR('Portfolio Register'!$U19),MONTH('Portfolio Register'!$U19),1),2)=DATE(2027,7,1),'Portfolio Register'!$A19&amp;" (2)",IF(EDATE(DATE(YEAR('Portfolio Register'!$U19),MONTH('Portfolio Register'!$U19),1),3)=DATE(2027,7,1),'Portfolio Register'!$A19&amp;" (FINAL)",""))),"")))</f>
        <v/>
      </c>
      <c r="T20" s="106" t="str">
        <f aca="false">IF('Portfolio Register'!$A19="","",IF('Portfolio Register'!$U19="","",IFERROR(IF(EDATE(DATE(YEAR('Portfolio Register'!$U19),MONTH('Portfolio Register'!$U19),1),1)=DATE(2027,8,1),'Portfolio Register'!$A19&amp;" (1)",IF(EDATE(DATE(YEAR('Portfolio Register'!$U19),MONTH('Portfolio Register'!$U19),1),2)=DATE(2027,8,1),'Portfolio Register'!$A19&amp;" (2)",IF(EDATE(DATE(YEAR('Portfolio Register'!$U19),MONTH('Portfolio Register'!$U19),1),3)=DATE(2027,8,1),'Portfolio Register'!$A19&amp;" (FINAL)",""))),"")))</f>
        <v/>
      </c>
      <c r="U20" s="106" t="str">
        <f aca="false">IF('Portfolio Register'!$A19="","",IF('Portfolio Register'!$U19="","",IFERROR(IF(EDATE(DATE(YEAR('Portfolio Register'!$U19),MONTH('Portfolio Register'!$U19),1),1)=DATE(2027,9,1),'Portfolio Register'!$A19&amp;" (1)",IF(EDATE(DATE(YEAR('Portfolio Register'!$U19),MONTH('Portfolio Register'!$U19),1),2)=DATE(2027,9,1),'Portfolio Register'!$A19&amp;" (2)",IF(EDATE(DATE(YEAR('Portfolio Register'!$U19),MONTH('Portfolio Register'!$U19),1),3)=DATE(2027,9,1),'Portfolio Register'!$A19&amp;" (FINAL)",""))),"")))</f>
        <v/>
      </c>
      <c r="V20" s="106" t="str">
        <f aca="false">IF('Portfolio Register'!$A19="","",IF('Portfolio Register'!$U19="","",IFERROR(IF(EDATE(DATE(YEAR('Portfolio Register'!$U19),MONTH('Portfolio Register'!$U19),1),1)=DATE(2027,10,1),'Portfolio Register'!$A19&amp;" (1)",IF(EDATE(DATE(YEAR('Portfolio Register'!$U19),MONTH('Portfolio Register'!$U19),1),2)=DATE(2027,10,1),'Portfolio Register'!$A19&amp;" (2)",IF(EDATE(DATE(YEAR('Portfolio Register'!$U19),MONTH('Portfolio Register'!$U19),1),3)=DATE(2027,10,1),'Portfolio Register'!$A19&amp;" (FINAL)",""))),"")))</f>
        <v/>
      </c>
      <c r="W20" s="106" t="str">
        <f aca="false">IF('Portfolio Register'!$A19="","",IF('Portfolio Register'!$U19="","",IFERROR(IF(EDATE(DATE(YEAR('Portfolio Register'!$U19),MONTH('Portfolio Register'!$U19),1),1)=DATE(2027,11,1),'Portfolio Register'!$A19&amp;" (1)",IF(EDATE(DATE(YEAR('Portfolio Register'!$U19),MONTH('Portfolio Register'!$U19),1),2)=DATE(2027,11,1),'Portfolio Register'!$A19&amp;" (2)",IF(EDATE(DATE(YEAR('Portfolio Register'!$U19),MONTH('Portfolio Register'!$U19),1),3)=DATE(2027,11,1),'Portfolio Register'!$A19&amp;" (FINAL)",""))),"")))</f>
        <v/>
      </c>
      <c r="X20" s="106" t="str">
        <f aca="false">IF('Portfolio Register'!$A19="","",IF('Portfolio Register'!$U19="","",IFERROR(IF(EDATE(DATE(YEAR('Portfolio Register'!$U19),MONTH('Portfolio Register'!$U19),1),1)=DATE(2027,12,1),'Portfolio Register'!$A19&amp;" (1)",IF(EDATE(DATE(YEAR('Portfolio Register'!$U19),MONTH('Portfolio Register'!$U19),1),2)=DATE(2027,12,1),'Portfolio Register'!$A19&amp;" (2)",IF(EDATE(DATE(YEAR('Portfolio Register'!$U19),MONTH('Portfolio Register'!$U19),1),3)=DATE(2027,12,1),'Portfolio Register'!$A19&amp;" (FINAL)",""))),"")))</f>
        <v/>
      </c>
    </row>
    <row r="21" customFormat="false" ht="21.95" hidden="false" customHeight="true" outlineLevel="0" collapsed="false">
      <c r="A21" s="106" t="str">
        <f aca="false">IF('Portfolio Register'!$A20="","",IF('Portfolio Register'!$U20="","",IFERROR(IF(EDATE(DATE(YEAR('Portfolio Register'!$U20),MONTH('Portfolio Register'!$U20),1),1)=DATE(2026,1,1),'Portfolio Register'!$A20&amp;" (1)",IF(EDATE(DATE(YEAR('Portfolio Register'!$U20),MONTH('Portfolio Register'!$U20),1),2)=DATE(2026,1,1),'Portfolio Register'!$A20&amp;" (2)",IF(EDATE(DATE(YEAR('Portfolio Register'!$U20),MONTH('Portfolio Register'!$U20),1),3)=DATE(2026,1,1),'Portfolio Register'!$A20&amp;" (FINAL)",""))),"")))</f>
        <v/>
      </c>
      <c r="B21" s="106" t="str">
        <f aca="false">IF('Portfolio Register'!$A20="","",IF('Portfolio Register'!$U20="","",IFERROR(IF(EDATE(DATE(YEAR('Portfolio Register'!$U20),MONTH('Portfolio Register'!$U20),1),1)=DATE(2026,2,1),'Portfolio Register'!$A20&amp;" (1)",IF(EDATE(DATE(YEAR('Portfolio Register'!$U20),MONTH('Portfolio Register'!$U20),1),2)=DATE(2026,2,1),'Portfolio Register'!$A20&amp;" (2)",IF(EDATE(DATE(YEAR('Portfolio Register'!$U20),MONTH('Portfolio Register'!$U20),1),3)=DATE(2026,2,1),'Portfolio Register'!$A20&amp;" (FINAL)",""))),"")))</f>
        <v/>
      </c>
      <c r="C21" s="106" t="str">
        <f aca="false">IF('Portfolio Register'!$A20="","",IF('Portfolio Register'!$U20="","",IFERROR(IF(EDATE(DATE(YEAR('Portfolio Register'!$U20),MONTH('Portfolio Register'!$U20),1),1)=DATE(2026,3,1),'Portfolio Register'!$A20&amp;" (1)",IF(EDATE(DATE(YEAR('Portfolio Register'!$U20),MONTH('Portfolio Register'!$U20),1),2)=DATE(2026,3,1),'Portfolio Register'!$A20&amp;" (2)",IF(EDATE(DATE(YEAR('Portfolio Register'!$U20),MONTH('Portfolio Register'!$U20),1),3)=DATE(2026,3,1),'Portfolio Register'!$A20&amp;" (FINAL)",""))),"")))</f>
        <v/>
      </c>
      <c r="D21" s="106" t="str">
        <f aca="false">IF('Portfolio Register'!$A20="","",IF('Portfolio Register'!$U20="","",IFERROR(IF(EDATE(DATE(YEAR('Portfolio Register'!$U20),MONTH('Portfolio Register'!$U20),1),1)=DATE(2026,4,1),'Portfolio Register'!$A20&amp;" (1)",IF(EDATE(DATE(YEAR('Portfolio Register'!$U20),MONTH('Portfolio Register'!$U20),1),2)=DATE(2026,4,1),'Portfolio Register'!$A20&amp;" (2)",IF(EDATE(DATE(YEAR('Portfolio Register'!$U20),MONTH('Portfolio Register'!$U20),1),3)=DATE(2026,4,1),'Portfolio Register'!$A20&amp;" (FINAL)",""))),"")))</f>
        <v/>
      </c>
      <c r="E21" s="106" t="str">
        <f aca="false">IF('Portfolio Register'!$A20="","",IF('Portfolio Register'!$U20="","",IFERROR(IF(EDATE(DATE(YEAR('Portfolio Register'!$U20),MONTH('Portfolio Register'!$U20),1),1)=DATE(2026,5,1),'Portfolio Register'!$A20&amp;" (1)",IF(EDATE(DATE(YEAR('Portfolio Register'!$U20),MONTH('Portfolio Register'!$U20),1),2)=DATE(2026,5,1),'Portfolio Register'!$A20&amp;" (2)",IF(EDATE(DATE(YEAR('Portfolio Register'!$U20),MONTH('Portfolio Register'!$U20),1),3)=DATE(2026,5,1),'Portfolio Register'!$A20&amp;" (FINAL)",""))),"")))</f>
        <v/>
      </c>
      <c r="F21" s="106" t="str">
        <f aca="false">IF('Portfolio Register'!$A20="","",IF('Portfolio Register'!$U20="","",IFERROR(IF(EDATE(DATE(YEAR('Portfolio Register'!$U20),MONTH('Portfolio Register'!$U20),1),1)=DATE(2026,6,1),'Portfolio Register'!$A20&amp;" (1)",IF(EDATE(DATE(YEAR('Portfolio Register'!$U20),MONTH('Portfolio Register'!$U20),1),2)=DATE(2026,6,1),'Portfolio Register'!$A20&amp;" (2)",IF(EDATE(DATE(YEAR('Portfolio Register'!$U20),MONTH('Portfolio Register'!$U20),1),3)=DATE(2026,6,1),'Portfolio Register'!$A20&amp;" (FINAL)",""))),"")))</f>
        <v/>
      </c>
      <c r="G21" s="106" t="str">
        <f aca="false">IF('Portfolio Register'!$A20="","",IF('Portfolio Register'!$U20="","",IFERROR(IF(EDATE(DATE(YEAR('Portfolio Register'!$U20),MONTH('Portfolio Register'!$U20),1),1)=DATE(2026,7,1),'Portfolio Register'!$A20&amp;" (1)",IF(EDATE(DATE(YEAR('Portfolio Register'!$U20),MONTH('Portfolio Register'!$U20),1),2)=DATE(2026,7,1),'Portfolio Register'!$A20&amp;" (2)",IF(EDATE(DATE(YEAR('Portfolio Register'!$U20),MONTH('Portfolio Register'!$U20),1),3)=DATE(2026,7,1),'Portfolio Register'!$A20&amp;" (FINAL)",""))),"")))</f>
        <v/>
      </c>
      <c r="H21" s="107" t="str">
        <f aca="false">IF('Portfolio Register'!$A20="","",IF('Portfolio Register'!$U20="","",IFERROR(IF(EDATE(DATE(YEAR('Portfolio Register'!$U20),MONTH('Portfolio Register'!$U20),1),1)=DATE(2026,8,1),'Portfolio Register'!$A20&amp;" (1)",IF(EDATE(DATE(YEAR('Portfolio Register'!$U20),MONTH('Portfolio Register'!$U20),1),2)=DATE(2026,8,1),'Portfolio Register'!$A20&amp;" (2)",IF(EDATE(DATE(YEAR('Portfolio Register'!$U20),MONTH('Portfolio Register'!$U20),1),3)=DATE(2026,8,1),'Portfolio Register'!$A20&amp;" (FINAL)",""))),"")))</f>
        <v/>
      </c>
      <c r="I21" s="108" t="str">
        <f aca="false">IF('Portfolio Register'!$A20="","",IF('Portfolio Register'!$U20="","",IFERROR(IF(EDATE(DATE(YEAR('Portfolio Register'!$U20),MONTH('Portfolio Register'!$U20),1),1)=DATE(2026,9,1),'Portfolio Register'!$A20&amp;" (1)",IF(EDATE(DATE(YEAR('Portfolio Register'!$U20),MONTH('Portfolio Register'!$U20),1),2)=DATE(2026,9,1),'Portfolio Register'!$A20&amp;" (2)",IF(EDATE(DATE(YEAR('Portfolio Register'!$U20),MONTH('Portfolio Register'!$U20),1),3)=DATE(2026,9,1),'Portfolio Register'!$A20&amp;" (FINAL)",""))),"")))</f>
        <v/>
      </c>
      <c r="J21" s="108" t="str">
        <f aca="false">IF('Portfolio Register'!$A20="","",IF('Portfolio Register'!$U20="","",IFERROR(IF(EDATE(DATE(YEAR('Portfolio Register'!$U20),MONTH('Portfolio Register'!$U20),1),1)=DATE(2026,10,1),'Portfolio Register'!$A20&amp;" (1)",IF(EDATE(DATE(YEAR('Portfolio Register'!$U20),MONTH('Portfolio Register'!$U20),1),2)=DATE(2026,10,1),'Portfolio Register'!$A20&amp;" (2)",IF(EDATE(DATE(YEAR('Portfolio Register'!$U20),MONTH('Portfolio Register'!$U20),1),3)=DATE(2026,10,1),'Portfolio Register'!$A20&amp;" (FINAL)",""))),"")))</f>
        <v/>
      </c>
      <c r="K21" s="106" t="str">
        <f aca="false">IF('Portfolio Register'!$A20="","",IF('Portfolio Register'!$U20="","",IFERROR(IF(EDATE(DATE(YEAR('Portfolio Register'!$U20),MONTH('Portfolio Register'!$U20),1),1)=DATE(2026,11,1),'Portfolio Register'!$A20&amp;" (1)",IF(EDATE(DATE(YEAR('Portfolio Register'!$U20),MONTH('Portfolio Register'!$U20),1),2)=DATE(2026,11,1),'Portfolio Register'!$A20&amp;" (2)",IF(EDATE(DATE(YEAR('Portfolio Register'!$U20),MONTH('Portfolio Register'!$U20),1),3)=DATE(2026,11,1),'Portfolio Register'!$A20&amp;" (FINAL)",""))),"")))</f>
        <v/>
      </c>
      <c r="L21" s="106" t="str">
        <f aca="false">IF('Portfolio Register'!$A20="","",IF('Portfolio Register'!$U20="","",IFERROR(IF(EDATE(DATE(YEAR('Portfolio Register'!$U20),MONTH('Portfolio Register'!$U20),1),1)=DATE(2026,12,1),'Portfolio Register'!$A20&amp;" (1)",IF(EDATE(DATE(YEAR('Portfolio Register'!$U20),MONTH('Portfolio Register'!$U20),1),2)=DATE(2026,12,1),'Portfolio Register'!$A20&amp;" (2)",IF(EDATE(DATE(YEAR('Portfolio Register'!$U20),MONTH('Portfolio Register'!$U20),1),3)=DATE(2026,12,1),'Portfolio Register'!$A20&amp;" (FINAL)",""))),"")))</f>
        <v/>
      </c>
      <c r="M21" s="109" t="str">
        <f aca="false">IF('Portfolio Register'!$A20="","",IF('Portfolio Register'!$U20="","",IFERROR(IF(EDATE(DATE(YEAR('Portfolio Register'!$U20),MONTH('Portfolio Register'!$U20),1),1)=DATE(2027,1,1),'Portfolio Register'!$A20&amp;" (1)",IF(EDATE(DATE(YEAR('Portfolio Register'!$U20),MONTH('Portfolio Register'!$U20),1),2)=DATE(2027,1,1),'Portfolio Register'!$A20&amp;" (2)",IF(EDATE(DATE(YEAR('Portfolio Register'!$U20),MONTH('Portfolio Register'!$U20),1),3)=DATE(2027,1,1),'Portfolio Register'!$A20&amp;" (FINAL)",""))),"")))</f>
        <v/>
      </c>
      <c r="N21" s="106" t="str">
        <f aca="false">IF('Portfolio Register'!$A20="","",IF('Portfolio Register'!$U20="","",IFERROR(IF(EDATE(DATE(YEAR('Portfolio Register'!$U20),MONTH('Portfolio Register'!$U20),1),1)=DATE(2027,2,1),'Portfolio Register'!$A20&amp;" (1)",IF(EDATE(DATE(YEAR('Portfolio Register'!$U20),MONTH('Portfolio Register'!$U20),1),2)=DATE(2027,2,1),'Portfolio Register'!$A20&amp;" (2)",IF(EDATE(DATE(YEAR('Portfolio Register'!$U20),MONTH('Portfolio Register'!$U20),1),3)=DATE(2027,2,1),'Portfolio Register'!$A20&amp;" (FINAL)",""))),"")))</f>
        <v/>
      </c>
      <c r="O21" s="106" t="str">
        <f aca="false">IF('Portfolio Register'!$A20="","",IF('Portfolio Register'!$U20="","",IFERROR(IF(EDATE(DATE(YEAR('Portfolio Register'!$U20),MONTH('Portfolio Register'!$U20),1),1)=DATE(2027,3,1),'Portfolio Register'!$A20&amp;" (1)",IF(EDATE(DATE(YEAR('Portfolio Register'!$U20),MONTH('Portfolio Register'!$U20),1),2)=DATE(2027,3,1),'Portfolio Register'!$A20&amp;" (2)",IF(EDATE(DATE(YEAR('Portfolio Register'!$U20),MONTH('Portfolio Register'!$U20),1),3)=DATE(2027,3,1),'Portfolio Register'!$A20&amp;" (FINAL)",""))),"")))</f>
        <v/>
      </c>
      <c r="P21" s="106" t="str">
        <f aca="false">IF('Portfolio Register'!$A20="","",IF('Portfolio Register'!$U20="","",IFERROR(IF(EDATE(DATE(YEAR('Portfolio Register'!$U20),MONTH('Portfolio Register'!$U20),1),1)=DATE(2027,4,1),'Portfolio Register'!$A20&amp;" (1)",IF(EDATE(DATE(YEAR('Portfolio Register'!$U20),MONTH('Portfolio Register'!$U20),1),2)=DATE(2027,4,1),'Portfolio Register'!$A20&amp;" (2)",IF(EDATE(DATE(YEAR('Portfolio Register'!$U20),MONTH('Portfolio Register'!$U20),1),3)=DATE(2027,4,1),'Portfolio Register'!$A20&amp;" (FINAL)",""))),"")))</f>
        <v/>
      </c>
      <c r="Q21" s="106" t="str">
        <f aca="false">IF('Portfolio Register'!$A20="","",IF('Portfolio Register'!$U20="","",IFERROR(IF(EDATE(DATE(YEAR('Portfolio Register'!$U20),MONTH('Portfolio Register'!$U20),1),1)=DATE(2027,5,1),'Portfolio Register'!$A20&amp;" (1)",IF(EDATE(DATE(YEAR('Portfolio Register'!$U20),MONTH('Portfolio Register'!$U20),1),2)=DATE(2027,5,1),'Portfolio Register'!$A20&amp;" (2)",IF(EDATE(DATE(YEAR('Portfolio Register'!$U20),MONTH('Portfolio Register'!$U20),1),3)=DATE(2027,5,1),'Portfolio Register'!$A20&amp;" (FINAL)",""))),"")))</f>
        <v/>
      </c>
      <c r="R21" s="106" t="str">
        <f aca="false">IF('Portfolio Register'!$A20="","",IF('Portfolio Register'!$U20="","",IFERROR(IF(EDATE(DATE(YEAR('Portfolio Register'!$U20),MONTH('Portfolio Register'!$U20),1),1)=DATE(2027,6,1),'Portfolio Register'!$A20&amp;" (1)",IF(EDATE(DATE(YEAR('Portfolio Register'!$U20),MONTH('Portfolio Register'!$U20),1),2)=DATE(2027,6,1),'Portfolio Register'!$A20&amp;" (2)",IF(EDATE(DATE(YEAR('Portfolio Register'!$U20),MONTH('Portfolio Register'!$U20),1),3)=DATE(2027,6,1),'Portfolio Register'!$A20&amp;" (FINAL)",""))),"")))</f>
        <v/>
      </c>
      <c r="S21" s="106" t="str">
        <f aca="false">IF('Portfolio Register'!$A20="","",IF('Portfolio Register'!$U20="","",IFERROR(IF(EDATE(DATE(YEAR('Portfolio Register'!$U20),MONTH('Portfolio Register'!$U20),1),1)=DATE(2027,7,1),'Portfolio Register'!$A20&amp;" (1)",IF(EDATE(DATE(YEAR('Portfolio Register'!$U20),MONTH('Portfolio Register'!$U20),1),2)=DATE(2027,7,1),'Portfolio Register'!$A20&amp;" (2)",IF(EDATE(DATE(YEAR('Portfolio Register'!$U20),MONTH('Portfolio Register'!$U20),1),3)=DATE(2027,7,1),'Portfolio Register'!$A20&amp;" (FINAL)",""))),"")))</f>
        <v/>
      </c>
      <c r="T21" s="106" t="str">
        <f aca="false">IF('Portfolio Register'!$A20="","",IF('Portfolio Register'!$U20="","",IFERROR(IF(EDATE(DATE(YEAR('Portfolio Register'!$U20),MONTH('Portfolio Register'!$U20),1),1)=DATE(2027,8,1),'Portfolio Register'!$A20&amp;" (1)",IF(EDATE(DATE(YEAR('Portfolio Register'!$U20),MONTH('Portfolio Register'!$U20),1),2)=DATE(2027,8,1),'Portfolio Register'!$A20&amp;" (2)",IF(EDATE(DATE(YEAR('Portfolio Register'!$U20),MONTH('Portfolio Register'!$U20),1),3)=DATE(2027,8,1),'Portfolio Register'!$A20&amp;" (FINAL)",""))),"")))</f>
        <v/>
      </c>
      <c r="U21" s="106" t="str">
        <f aca="false">IF('Portfolio Register'!$A20="","",IF('Portfolio Register'!$U20="","",IFERROR(IF(EDATE(DATE(YEAR('Portfolio Register'!$U20),MONTH('Portfolio Register'!$U20),1),1)=DATE(2027,9,1),'Portfolio Register'!$A20&amp;" (1)",IF(EDATE(DATE(YEAR('Portfolio Register'!$U20),MONTH('Portfolio Register'!$U20),1),2)=DATE(2027,9,1),'Portfolio Register'!$A20&amp;" (2)",IF(EDATE(DATE(YEAR('Portfolio Register'!$U20),MONTH('Portfolio Register'!$U20),1),3)=DATE(2027,9,1),'Portfolio Register'!$A20&amp;" (FINAL)",""))),"")))</f>
        <v/>
      </c>
      <c r="V21" s="106" t="str">
        <f aca="false">IF('Portfolio Register'!$A20="","",IF('Portfolio Register'!$U20="","",IFERROR(IF(EDATE(DATE(YEAR('Portfolio Register'!$U20),MONTH('Portfolio Register'!$U20),1),1)=DATE(2027,10,1),'Portfolio Register'!$A20&amp;" (1)",IF(EDATE(DATE(YEAR('Portfolio Register'!$U20),MONTH('Portfolio Register'!$U20),1),2)=DATE(2027,10,1),'Portfolio Register'!$A20&amp;" (2)",IF(EDATE(DATE(YEAR('Portfolio Register'!$U20),MONTH('Portfolio Register'!$U20),1),3)=DATE(2027,10,1),'Portfolio Register'!$A20&amp;" (FINAL)",""))),"")))</f>
        <v/>
      </c>
      <c r="W21" s="106" t="str">
        <f aca="false">IF('Portfolio Register'!$A20="","",IF('Portfolio Register'!$U20="","",IFERROR(IF(EDATE(DATE(YEAR('Portfolio Register'!$U20),MONTH('Portfolio Register'!$U20),1),1)=DATE(2027,11,1),'Portfolio Register'!$A20&amp;" (1)",IF(EDATE(DATE(YEAR('Portfolio Register'!$U20),MONTH('Portfolio Register'!$U20),1),2)=DATE(2027,11,1),'Portfolio Register'!$A20&amp;" (2)",IF(EDATE(DATE(YEAR('Portfolio Register'!$U20),MONTH('Portfolio Register'!$U20),1),3)=DATE(2027,11,1),'Portfolio Register'!$A20&amp;" (FINAL)",""))),"")))</f>
        <v/>
      </c>
      <c r="X21" s="106" t="str">
        <f aca="false">IF('Portfolio Register'!$A20="","",IF('Portfolio Register'!$U20="","",IFERROR(IF(EDATE(DATE(YEAR('Portfolio Register'!$U20),MONTH('Portfolio Register'!$U20),1),1)=DATE(2027,12,1),'Portfolio Register'!$A20&amp;" (1)",IF(EDATE(DATE(YEAR('Portfolio Register'!$U20),MONTH('Portfolio Register'!$U20),1),2)=DATE(2027,12,1),'Portfolio Register'!$A20&amp;" (2)",IF(EDATE(DATE(YEAR('Portfolio Register'!$U20),MONTH('Portfolio Register'!$U20),1),3)=DATE(2027,12,1),'Portfolio Register'!$A20&amp;" (FINAL)",""))),"")))</f>
        <v/>
      </c>
    </row>
    <row r="22" customFormat="false" ht="21.95" hidden="false" customHeight="true" outlineLevel="0" collapsed="false">
      <c r="A22" s="106" t="str">
        <f aca="false">IF('Portfolio Register'!$A21="","",IF('Portfolio Register'!$U21="","",IFERROR(IF(EDATE(DATE(YEAR('Portfolio Register'!$U21),MONTH('Portfolio Register'!$U21),1),1)=DATE(2026,1,1),'Portfolio Register'!$A21&amp;" (1)",IF(EDATE(DATE(YEAR('Portfolio Register'!$U21),MONTH('Portfolio Register'!$U21),1),2)=DATE(2026,1,1),'Portfolio Register'!$A21&amp;" (2)",IF(EDATE(DATE(YEAR('Portfolio Register'!$U21),MONTH('Portfolio Register'!$U21),1),3)=DATE(2026,1,1),'Portfolio Register'!$A21&amp;" (FINAL)",""))),"")))</f>
        <v/>
      </c>
      <c r="B22" s="106" t="str">
        <f aca="false">IF('Portfolio Register'!$A21="","",IF('Portfolio Register'!$U21="","",IFERROR(IF(EDATE(DATE(YEAR('Portfolio Register'!$U21),MONTH('Portfolio Register'!$U21),1),1)=DATE(2026,2,1),'Portfolio Register'!$A21&amp;" (1)",IF(EDATE(DATE(YEAR('Portfolio Register'!$U21),MONTH('Portfolio Register'!$U21),1),2)=DATE(2026,2,1),'Portfolio Register'!$A21&amp;" (2)",IF(EDATE(DATE(YEAR('Portfolio Register'!$U21),MONTH('Portfolio Register'!$U21),1),3)=DATE(2026,2,1),'Portfolio Register'!$A21&amp;" (FINAL)",""))),"")))</f>
        <v/>
      </c>
      <c r="C22" s="106" t="str">
        <f aca="false">IF('Portfolio Register'!$A21="","",IF('Portfolio Register'!$U21="","",IFERROR(IF(EDATE(DATE(YEAR('Portfolio Register'!$U21),MONTH('Portfolio Register'!$U21),1),1)=DATE(2026,3,1),'Portfolio Register'!$A21&amp;" (1)",IF(EDATE(DATE(YEAR('Portfolio Register'!$U21),MONTH('Portfolio Register'!$U21),1),2)=DATE(2026,3,1),'Portfolio Register'!$A21&amp;" (2)",IF(EDATE(DATE(YEAR('Portfolio Register'!$U21),MONTH('Portfolio Register'!$U21),1),3)=DATE(2026,3,1),'Portfolio Register'!$A21&amp;" (FINAL)",""))),"")))</f>
        <v/>
      </c>
      <c r="D22" s="106" t="str">
        <f aca="false">IF('Portfolio Register'!$A21="","",IF('Portfolio Register'!$U21="","",IFERROR(IF(EDATE(DATE(YEAR('Portfolio Register'!$U21),MONTH('Portfolio Register'!$U21),1),1)=DATE(2026,4,1),'Portfolio Register'!$A21&amp;" (1)",IF(EDATE(DATE(YEAR('Portfolio Register'!$U21),MONTH('Portfolio Register'!$U21),1),2)=DATE(2026,4,1),'Portfolio Register'!$A21&amp;" (2)",IF(EDATE(DATE(YEAR('Portfolio Register'!$U21),MONTH('Portfolio Register'!$U21),1),3)=DATE(2026,4,1),'Portfolio Register'!$A21&amp;" (FINAL)",""))),"")))</f>
        <v/>
      </c>
      <c r="E22" s="106" t="str">
        <f aca="false">IF('Portfolio Register'!$A21="","",IF('Portfolio Register'!$U21="","",IFERROR(IF(EDATE(DATE(YEAR('Portfolio Register'!$U21),MONTH('Portfolio Register'!$U21),1),1)=DATE(2026,5,1),'Portfolio Register'!$A21&amp;" (1)",IF(EDATE(DATE(YEAR('Portfolio Register'!$U21),MONTH('Portfolio Register'!$U21),1),2)=DATE(2026,5,1),'Portfolio Register'!$A21&amp;" (2)",IF(EDATE(DATE(YEAR('Portfolio Register'!$U21),MONTH('Portfolio Register'!$U21),1),3)=DATE(2026,5,1),'Portfolio Register'!$A21&amp;" (FINAL)",""))),"")))</f>
        <v/>
      </c>
      <c r="F22" s="106" t="str">
        <f aca="false">IF('Portfolio Register'!$A21="","",IF('Portfolio Register'!$U21="","",IFERROR(IF(EDATE(DATE(YEAR('Portfolio Register'!$U21),MONTH('Portfolio Register'!$U21),1),1)=DATE(2026,6,1),'Portfolio Register'!$A21&amp;" (1)",IF(EDATE(DATE(YEAR('Portfolio Register'!$U21),MONTH('Portfolio Register'!$U21),1),2)=DATE(2026,6,1),'Portfolio Register'!$A21&amp;" (2)",IF(EDATE(DATE(YEAR('Portfolio Register'!$U21),MONTH('Portfolio Register'!$U21),1),3)=DATE(2026,6,1),'Portfolio Register'!$A21&amp;" (FINAL)",""))),"")))</f>
        <v/>
      </c>
      <c r="G22" s="106" t="str">
        <f aca="false">IF('Portfolio Register'!$A21="","",IF('Portfolio Register'!$U21="","",IFERROR(IF(EDATE(DATE(YEAR('Portfolio Register'!$U21),MONTH('Portfolio Register'!$U21),1),1)=DATE(2026,7,1),'Portfolio Register'!$A21&amp;" (1)",IF(EDATE(DATE(YEAR('Portfolio Register'!$U21),MONTH('Portfolio Register'!$U21),1),2)=DATE(2026,7,1),'Portfolio Register'!$A21&amp;" (2)",IF(EDATE(DATE(YEAR('Portfolio Register'!$U21),MONTH('Portfolio Register'!$U21),1),3)=DATE(2026,7,1),'Portfolio Register'!$A21&amp;" (FINAL)",""))),"")))</f>
        <v/>
      </c>
      <c r="H22" s="107" t="str">
        <f aca="false">IF('Portfolio Register'!$A21="","",IF('Portfolio Register'!$U21="","",IFERROR(IF(EDATE(DATE(YEAR('Portfolio Register'!$U21),MONTH('Portfolio Register'!$U21),1),1)=DATE(2026,8,1),'Portfolio Register'!$A21&amp;" (1)",IF(EDATE(DATE(YEAR('Portfolio Register'!$U21),MONTH('Portfolio Register'!$U21),1),2)=DATE(2026,8,1),'Portfolio Register'!$A21&amp;" (2)",IF(EDATE(DATE(YEAR('Portfolio Register'!$U21),MONTH('Portfolio Register'!$U21),1),3)=DATE(2026,8,1),'Portfolio Register'!$A21&amp;" (FINAL)",""))),"")))</f>
        <v/>
      </c>
      <c r="I22" s="108" t="str">
        <f aca="false">IF('Portfolio Register'!$A21="","",IF('Portfolio Register'!$U21="","",IFERROR(IF(EDATE(DATE(YEAR('Portfolio Register'!$U21),MONTH('Portfolio Register'!$U21),1),1)=DATE(2026,9,1),'Portfolio Register'!$A21&amp;" (1)",IF(EDATE(DATE(YEAR('Portfolio Register'!$U21),MONTH('Portfolio Register'!$U21),1),2)=DATE(2026,9,1),'Portfolio Register'!$A21&amp;" (2)",IF(EDATE(DATE(YEAR('Portfolio Register'!$U21),MONTH('Portfolio Register'!$U21),1),3)=DATE(2026,9,1),'Portfolio Register'!$A21&amp;" (FINAL)",""))),"")))</f>
        <v/>
      </c>
      <c r="J22" s="108" t="str">
        <f aca="false">IF('Portfolio Register'!$A21="","",IF('Portfolio Register'!$U21="","",IFERROR(IF(EDATE(DATE(YEAR('Portfolio Register'!$U21),MONTH('Portfolio Register'!$U21),1),1)=DATE(2026,10,1),'Portfolio Register'!$A21&amp;" (1)",IF(EDATE(DATE(YEAR('Portfolio Register'!$U21),MONTH('Portfolio Register'!$U21),1),2)=DATE(2026,10,1),'Portfolio Register'!$A21&amp;" (2)",IF(EDATE(DATE(YEAR('Portfolio Register'!$U21),MONTH('Portfolio Register'!$U21),1),3)=DATE(2026,10,1),'Portfolio Register'!$A21&amp;" (FINAL)",""))),"")))</f>
        <v/>
      </c>
      <c r="K22" s="106" t="str">
        <f aca="false">IF('Portfolio Register'!$A21="","",IF('Portfolio Register'!$U21="","",IFERROR(IF(EDATE(DATE(YEAR('Portfolio Register'!$U21),MONTH('Portfolio Register'!$U21),1),1)=DATE(2026,11,1),'Portfolio Register'!$A21&amp;" (1)",IF(EDATE(DATE(YEAR('Portfolio Register'!$U21),MONTH('Portfolio Register'!$U21),1),2)=DATE(2026,11,1),'Portfolio Register'!$A21&amp;" (2)",IF(EDATE(DATE(YEAR('Portfolio Register'!$U21),MONTH('Portfolio Register'!$U21),1),3)=DATE(2026,11,1),'Portfolio Register'!$A21&amp;" (FINAL)",""))),"")))</f>
        <v/>
      </c>
      <c r="L22" s="106" t="str">
        <f aca="false">IF('Portfolio Register'!$A21="","",IF('Portfolio Register'!$U21="","",IFERROR(IF(EDATE(DATE(YEAR('Portfolio Register'!$U21),MONTH('Portfolio Register'!$U21),1),1)=DATE(2026,12,1),'Portfolio Register'!$A21&amp;" (1)",IF(EDATE(DATE(YEAR('Portfolio Register'!$U21),MONTH('Portfolio Register'!$U21),1),2)=DATE(2026,12,1),'Portfolio Register'!$A21&amp;" (2)",IF(EDATE(DATE(YEAR('Portfolio Register'!$U21),MONTH('Portfolio Register'!$U21),1),3)=DATE(2026,12,1),'Portfolio Register'!$A21&amp;" (FINAL)",""))),"")))</f>
        <v/>
      </c>
      <c r="M22" s="109" t="str">
        <f aca="false">IF('Portfolio Register'!$A21="","",IF('Portfolio Register'!$U21="","",IFERROR(IF(EDATE(DATE(YEAR('Portfolio Register'!$U21),MONTH('Portfolio Register'!$U21),1),1)=DATE(2027,1,1),'Portfolio Register'!$A21&amp;" (1)",IF(EDATE(DATE(YEAR('Portfolio Register'!$U21),MONTH('Portfolio Register'!$U21),1),2)=DATE(2027,1,1),'Portfolio Register'!$A21&amp;" (2)",IF(EDATE(DATE(YEAR('Portfolio Register'!$U21),MONTH('Portfolio Register'!$U21),1),3)=DATE(2027,1,1),'Portfolio Register'!$A21&amp;" (FINAL)",""))),"")))</f>
        <v/>
      </c>
      <c r="N22" s="106" t="str">
        <f aca="false">IF('Portfolio Register'!$A21="","",IF('Portfolio Register'!$U21="","",IFERROR(IF(EDATE(DATE(YEAR('Portfolio Register'!$U21),MONTH('Portfolio Register'!$U21),1),1)=DATE(2027,2,1),'Portfolio Register'!$A21&amp;" (1)",IF(EDATE(DATE(YEAR('Portfolio Register'!$U21),MONTH('Portfolio Register'!$U21),1),2)=DATE(2027,2,1),'Portfolio Register'!$A21&amp;" (2)",IF(EDATE(DATE(YEAR('Portfolio Register'!$U21),MONTH('Portfolio Register'!$U21),1),3)=DATE(2027,2,1),'Portfolio Register'!$A21&amp;" (FINAL)",""))),"")))</f>
        <v/>
      </c>
      <c r="O22" s="106" t="str">
        <f aca="false">IF('Portfolio Register'!$A21="","",IF('Portfolio Register'!$U21="","",IFERROR(IF(EDATE(DATE(YEAR('Portfolio Register'!$U21),MONTH('Portfolio Register'!$U21),1),1)=DATE(2027,3,1),'Portfolio Register'!$A21&amp;" (1)",IF(EDATE(DATE(YEAR('Portfolio Register'!$U21),MONTH('Portfolio Register'!$U21),1),2)=DATE(2027,3,1),'Portfolio Register'!$A21&amp;" (2)",IF(EDATE(DATE(YEAR('Portfolio Register'!$U21),MONTH('Portfolio Register'!$U21),1),3)=DATE(2027,3,1),'Portfolio Register'!$A21&amp;" (FINAL)",""))),"")))</f>
        <v/>
      </c>
      <c r="P22" s="106" t="str">
        <f aca="false">IF('Portfolio Register'!$A21="","",IF('Portfolio Register'!$U21="","",IFERROR(IF(EDATE(DATE(YEAR('Portfolio Register'!$U21),MONTH('Portfolio Register'!$U21),1),1)=DATE(2027,4,1),'Portfolio Register'!$A21&amp;" (1)",IF(EDATE(DATE(YEAR('Portfolio Register'!$U21),MONTH('Portfolio Register'!$U21),1),2)=DATE(2027,4,1),'Portfolio Register'!$A21&amp;" (2)",IF(EDATE(DATE(YEAR('Portfolio Register'!$U21),MONTH('Portfolio Register'!$U21),1),3)=DATE(2027,4,1),'Portfolio Register'!$A21&amp;" (FINAL)",""))),"")))</f>
        <v/>
      </c>
      <c r="Q22" s="106" t="str">
        <f aca="false">IF('Portfolio Register'!$A21="","",IF('Portfolio Register'!$U21="","",IFERROR(IF(EDATE(DATE(YEAR('Portfolio Register'!$U21),MONTH('Portfolio Register'!$U21),1),1)=DATE(2027,5,1),'Portfolio Register'!$A21&amp;" (1)",IF(EDATE(DATE(YEAR('Portfolio Register'!$U21),MONTH('Portfolio Register'!$U21),1),2)=DATE(2027,5,1),'Portfolio Register'!$A21&amp;" (2)",IF(EDATE(DATE(YEAR('Portfolio Register'!$U21),MONTH('Portfolio Register'!$U21),1),3)=DATE(2027,5,1),'Portfolio Register'!$A21&amp;" (FINAL)",""))),"")))</f>
        <v/>
      </c>
      <c r="R22" s="106" t="str">
        <f aca="false">IF('Portfolio Register'!$A21="","",IF('Portfolio Register'!$U21="","",IFERROR(IF(EDATE(DATE(YEAR('Portfolio Register'!$U21),MONTH('Portfolio Register'!$U21),1),1)=DATE(2027,6,1),'Portfolio Register'!$A21&amp;" (1)",IF(EDATE(DATE(YEAR('Portfolio Register'!$U21),MONTH('Portfolio Register'!$U21),1),2)=DATE(2027,6,1),'Portfolio Register'!$A21&amp;" (2)",IF(EDATE(DATE(YEAR('Portfolio Register'!$U21),MONTH('Portfolio Register'!$U21),1),3)=DATE(2027,6,1),'Portfolio Register'!$A21&amp;" (FINAL)",""))),"")))</f>
        <v/>
      </c>
      <c r="S22" s="106" t="str">
        <f aca="false">IF('Portfolio Register'!$A21="","",IF('Portfolio Register'!$U21="","",IFERROR(IF(EDATE(DATE(YEAR('Portfolio Register'!$U21),MONTH('Portfolio Register'!$U21),1),1)=DATE(2027,7,1),'Portfolio Register'!$A21&amp;" (1)",IF(EDATE(DATE(YEAR('Portfolio Register'!$U21),MONTH('Portfolio Register'!$U21),1),2)=DATE(2027,7,1),'Portfolio Register'!$A21&amp;" (2)",IF(EDATE(DATE(YEAR('Portfolio Register'!$U21),MONTH('Portfolio Register'!$U21),1),3)=DATE(2027,7,1),'Portfolio Register'!$A21&amp;" (FINAL)",""))),"")))</f>
        <v/>
      </c>
      <c r="T22" s="106" t="str">
        <f aca="false">IF('Portfolio Register'!$A21="","",IF('Portfolio Register'!$U21="","",IFERROR(IF(EDATE(DATE(YEAR('Portfolio Register'!$U21),MONTH('Portfolio Register'!$U21),1),1)=DATE(2027,8,1),'Portfolio Register'!$A21&amp;" (1)",IF(EDATE(DATE(YEAR('Portfolio Register'!$U21),MONTH('Portfolio Register'!$U21),1),2)=DATE(2027,8,1),'Portfolio Register'!$A21&amp;" (2)",IF(EDATE(DATE(YEAR('Portfolio Register'!$U21),MONTH('Portfolio Register'!$U21),1),3)=DATE(2027,8,1),'Portfolio Register'!$A21&amp;" (FINAL)",""))),"")))</f>
        <v/>
      </c>
      <c r="U22" s="106" t="str">
        <f aca="false">IF('Portfolio Register'!$A21="","",IF('Portfolio Register'!$U21="","",IFERROR(IF(EDATE(DATE(YEAR('Portfolio Register'!$U21),MONTH('Portfolio Register'!$U21),1),1)=DATE(2027,9,1),'Portfolio Register'!$A21&amp;" (1)",IF(EDATE(DATE(YEAR('Portfolio Register'!$U21),MONTH('Portfolio Register'!$U21),1),2)=DATE(2027,9,1),'Portfolio Register'!$A21&amp;" (2)",IF(EDATE(DATE(YEAR('Portfolio Register'!$U21),MONTH('Portfolio Register'!$U21),1),3)=DATE(2027,9,1),'Portfolio Register'!$A21&amp;" (FINAL)",""))),"")))</f>
        <v/>
      </c>
      <c r="V22" s="106" t="str">
        <f aca="false">IF('Portfolio Register'!$A21="","",IF('Portfolio Register'!$U21="","",IFERROR(IF(EDATE(DATE(YEAR('Portfolio Register'!$U21),MONTH('Portfolio Register'!$U21),1),1)=DATE(2027,10,1),'Portfolio Register'!$A21&amp;" (1)",IF(EDATE(DATE(YEAR('Portfolio Register'!$U21),MONTH('Portfolio Register'!$U21),1),2)=DATE(2027,10,1),'Portfolio Register'!$A21&amp;" (2)",IF(EDATE(DATE(YEAR('Portfolio Register'!$U21),MONTH('Portfolio Register'!$U21),1),3)=DATE(2027,10,1),'Portfolio Register'!$A21&amp;" (FINAL)",""))),"")))</f>
        <v/>
      </c>
      <c r="W22" s="106" t="str">
        <f aca="false">IF('Portfolio Register'!$A21="","",IF('Portfolio Register'!$U21="","",IFERROR(IF(EDATE(DATE(YEAR('Portfolio Register'!$U21),MONTH('Portfolio Register'!$U21),1),1)=DATE(2027,11,1),'Portfolio Register'!$A21&amp;" (1)",IF(EDATE(DATE(YEAR('Portfolio Register'!$U21),MONTH('Portfolio Register'!$U21),1),2)=DATE(2027,11,1),'Portfolio Register'!$A21&amp;" (2)",IF(EDATE(DATE(YEAR('Portfolio Register'!$U21),MONTH('Portfolio Register'!$U21),1),3)=DATE(2027,11,1),'Portfolio Register'!$A21&amp;" (FINAL)",""))),"")))</f>
        <v/>
      </c>
      <c r="X22" s="106" t="str">
        <f aca="false">IF('Portfolio Register'!$A21="","",IF('Portfolio Register'!$U21="","",IFERROR(IF(EDATE(DATE(YEAR('Portfolio Register'!$U21),MONTH('Portfolio Register'!$U21),1),1)=DATE(2027,12,1),'Portfolio Register'!$A21&amp;" (1)",IF(EDATE(DATE(YEAR('Portfolio Register'!$U21),MONTH('Portfolio Register'!$U21),1),2)=DATE(2027,12,1),'Portfolio Register'!$A21&amp;" (2)",IF(EDATE(DATE(YEAR('Portfolio Register'!$U21),MONTH('Portfolio Register'!$U21),1),3)=DATE(2027,12,1),'Portfolio Register'!$A21&amp;" (FINAL)",""))),"")))</f>
        <v/>
      </c>
    </row>
    <row r="23" customFormat="false" ht="21.95" hidden="false" customHeight="true" outlineLevel="0" collapsed="false">
      <c r="A23" s="106" t="str">
        <f aca="false">IF('Portfolio Register'!$A22="","",IF('Portfolio Register'!$U22="","",IFERROR(IF(EDATE(DATE(YEAR('Portfolio Register'!$U22),MONTH('Portfolio Register'!$U22),1),1)=DATE(2026,1,1),'Portfolio Register'!$A22&amp;" (1)",IF(EDATE(DATE(YEAR('Portfolio Register'!$U22),MONTH('Portfolio Register'!$U22),1),2)=DATE(2026,1,1),'Portfolio Register'!$A22&amp;" (2)",IF(EDATE(DATE(YEAR('Portfolio Register'!$U22),MONTH('Portfolio Register'!$U22),1),3)=DATE(2026,1,1),'Portfolio Register'!$A22&amp;" (FINAL)",""))),"")))</f>
        <v/>
      </c>
      <c r="B23" s="106" t="str">
        <f aca="false">IF('Portfolio Register'!$A22="","",IF('Portfolio Register'!$U22="","",IFERROR(IF(EDATE(DATE(YEAR('Portfolio Register'!$U22),MONTH('Portfolio Register'!$U22),1),1)=DATE(2026,2,1),'Portfolio Register'!$A22&amp;" (1)",IF(EDATE(DATE(YEAR('Portfolio Register'!$U22),MONTH('Portfolio Register'!$U22),1),2)=DATE(2026,2,1),'Portfolio Register'!$A22&amp;" (2)",IF(EDATE(DATE(YEAR('Portfolio Register'!$U22),MONTH('Portfolio Register'!$U22),1),3)=DATE(2026,2,1),'Portfolio Register'!$A22&amp;" (FINAL)",""))),"")))</f>
        <v/>
      </c>
      <c r="C23" s="106" t="str">
        <f aca="false">IF('Portfolio Register'!$A22="","",IF('Portfolio Register'!$U22="","",IFERROR(IF(EDATE(DATE(YEAR('Portfolio Register'!$U22),MONTH('Portfolio Register'!$U22),1),1)=DATE(2026,3,1),'Portfolio Register'!$A22&amp;" (1)",IF(EDATE(DATE(YEAR('Portfolio Register'!$U22),MONTH('Portfolio Register'!$U22),1),2)=DATE(2026,3,1),'Portfolio Register'!$A22&amp;" (2)",IF(EDATE(DATE(YEAR('Portfolio Register'!$U22),MONTH('Portfolio Register'!$U22),1),3)=DATE(2026,3,1),'Portfolio Register'!$A22&amp;" (FINAL)",""))),"")))</f>
        <v/>
      </c>
      <c r="D23" s="106" t="str">
        <f aca="false">IF('Portfolio Register'!$A22="","",IF('Portfolio Register'!$U22="","",IFERROR(IF(EDATE(DATE(YEAR('Portfolio Register'!$U22),MONTH('Portfolio Register'!$U22),1),1)=DATE(2026,4,1),'Portfolio Register'!$A22&amp;" (1)",IF(EDATE(DATE(YEAR('Portfolio Register'!$U22),MONTH('Portfolio Register'!$U22),1),2)=DATE(2026,4,1),'Portfolio Register'!$A22&amp;" (2)",IF(EDATE(DATE(YEAR('Portfolio Register'!$U22),MONTH('Portfolio Register'!$U22),1),3)=DATE(2026,4,1),'Portfolio Register'!$A22&amp;" (FINAL)",""))),"")))</f>
        <v/>
      </c>
      <c r="E23" s="106" t="str">
        <f aca="false">IF('Portfolio Register'!$A22="","",IF('Portfolio Register'!$U22="","",IFERROR(IF(EDATE(DATE(YEAR('Portfolio Register'!$U22),MONTH('Portfolio Register'!$U22),1),1)=DATE(2026,5,1),'Portfolio Register'!$A22&amp;" (1)",IF(EDATE(DATE(YEAR('Portfolio Register'!$U22),MONTH('Portfolio Register'!$U22),1),2)=DATE(2026,5,1),'Portfolio Register'!$A22&amp;" (2)",IF(EDATE(DATE(YEAR('Portfolio Register'!$U22),MONTH('Portfolio Register'!$U22),1),3)=DATE(2026,5,1),'Portfolio Register'!$A22&amp;" (FINAL)",""))),"")))</f>
        <v/>
      </c>
      <c r="F23" s="106" t="str">
        <f aca="false">IF('Portfolio Register'!$A22="","",IF('Portfolio Register'!$U22="","",IFERROR(IF(EDATE(DATE(YEAR('Portfolio Register'!$U22),MONTH('Portfolio Register'!$U22),1),1)=DATE(2026,6,1),'Portfolio Register'!$A22&amp;" (1)",IF(EDATE(DATE(YEAR('Portfolio Register'!$U22),MONTH('Portfolio Register'!$U22),1),2)=DATE(2026,6,1),'Portfolio Register'!$A22&amp;" (2)",IF(EDATE(DATE(YEAR('Portfolio Register'!$U22),MONTH('Portfolio Register'!$U22),1),3)=DATE(2026,6,1),'Portfolio Register'!$A22&amp;" (FINAL)",""))),"")))</f>
        <v/>
      </c>
      <c r="G23" s="106" t="str">
        <f aca="false">IF('Portfolio Register'!$A22="","",IF('Portfolio Register'!$U22="","",IFERROR(IF(EDATE(DATE(YEAR('Portfolio Register'!$U22),MONTH('Portfolio Register'!$U22),1),1)=DATE(2026,7,1),'Portfolio Register'!$A22&amp;" (1)",IF(EDATE(DATE(YEAR('Portfolio Register'!$U22),MONTH('Portfolio Register'!$U22),1),2)=DATE(2026,7,1),'Portfolio Register'!$A22&amp;" (2)",IF(EDATE(DATE(YEAR('Portfolio Register'!$U22),MONTH('Portfolio Register'!$U22),1),3)=DATE(2026,7,1),'Portfolio Register'!$A22&amp;" (FINAL)",""))),"")))</f>
        <v/>
      </c>
      <c r="H23" s="107" t="str">
        <f aca="false">IF('Portfolio Register'!$A22="","",IF('Portfolio Register'!$U22="","",IFERROR(IF(EDATE(DATE(YEAR('Portfolio Register'!$U22),MONTH('Portfolio Register'!$U22),1),1)=DATE(2026,8,1),'Portfolio Register'!$A22&amp;" (1)",IF(EDATE(DATE(YEAR('Portfolio Register'!$U22),MONTH('Portfolio Register'!$U22),1),2)=DATE(2026,8,1),'Portfolio Register'!$A22&amp;" (2)",IF(EDATE(DATE(YEAR('Portfolio Register'!$U22),MONTH('Portfolio Register'!$U22),1),3)=DATE(2026,8,1),'Portfolio Register'!$A22&amp;" (FINAL)",""))),"")))</f>
        <v/>
      </c>
      <c r="I23" s="108" t="str">
        <f aca="false">IF('Portfolio Register'!$A22="","",IF('Portfolio Register'!$U22="","",IFERROR(IF(EDATE(DATE(YEAR('Portfolio Register'!$U22),MONTH('Portfolio Register'!$U22),1),1)=DATE(2026,9,1),'Portfolio Register'!$A22&amp;" (1)",IF(EDATE(DATE(YEAR('Portfolio Register'!$U22),MONTH('Portfolio Register'!$U22),1),2)=DATE(2026,9,1),'Portfolio Register'!$A22&amp;" (2)",IF(EDATE(DATE(YEAR('Portfolio Register'!$U22),MONTH('Portfolio Register'!$U22),1),3)=DATE(2026,9,1),'Portfolio Register'!$A22&amp;" (FINAL)",""))),"")))</f>
        <v/>
      </c>
      <c r="J23" s="108" t="str">
        <f aca="false">IF('Portfolio Register'!$A22="","",IF('Portfolio Register'!$U22="","",IFERROR(IF(EDATE(DATE(YEAR('Portfolio Register'!$U22),MONTH('Portfolio Register'!$U22),1),1)=DATE(2026,10,1),'Portfolio Register'!$A22&amp;" (1)",IF(EDATE(DATE(YEAR('Portfolio Register'!$U22),MONTH('Portfolio Register'!$U22),1),2)=DATE(2026,10,1),'Portfolio Register'!$A22&amp;" (2)",IF(EDATE(DATE(YEAR('Portfolio Register'!$U22),MONTH('Portfolio Register'!$U22),1),3)=DATE(2026,10,1),'Portfolio Register'!$A22&amp;" (FINAL)",""))),"")))</f>
        <v/>
      </c>
      <c r="K23" s="106" t="str">
        <f aca="false">IF('Portfolio Register'!$A22="","",IF('Portfolio Register'!$U22="","",IFERROR(IF(EDATE(DATE(YEAR('Portfolio Register'!$U22),MONTH('Portfolio Register'!$U22),1),1)=DATE(2026,11,1),'Portfolio Register'!$A22&amp;" (1)",IF(EDATE(DATE(YEAR('Portfolio Register'!$U22),MONTH('Portfolio Register'!$U22),1),2)=DATE(2026,11,1),'Portfolio Register'!$A22&amp;" (2)",IF(EDATE(DATE(YEAR('Portfolio Register'!$U22),MONTH('Portfolio Register'!$U22),1),3)=DATE(2026,11,1),'Portfolio Register'!$A22&amp;" (FINAL)",""))),"")))</f>
        <v/>
      </c>
      <c r="L23" s="106" t="str">
        <f aca="false">IF('Portfolio Register'!$A22="","",IF('Portfolio Register'!$U22="","",IFERROR(IF(EDATE(DATE(YEAR('Portfolio Register'!$U22),MONTH('Portfolio Register'!$U22),1),1)=DATE(2026,12,1),'Portfolio Register'!$A22&amp;" (1)",IF(EDATE(DATE(YEAR('Portfolio Register'!$U22),MONTH('Portfolio Register'!$U22),1),2)=DATE(2026,12,1),'Portfolio Register'!$A22&amp;" (2)",IF(EDATE(DATE(YEAR('Portfolio Register'!$U22),MONTH('Portfolio Register'!$U22),1),3)=DATE(2026,12,1),'Portfolio Register'!$A22&amp;" (FINAL)",""))),"")))</f>
        <v/>
      </c>
      <c r="M23" s="109" t="str">
        <f aca="false">IF('Portfolio Register'!$A22="","",IF('Portfolio Register'!$U22="","",IFERROR(IF(EDATE(DATE(YEAR('Portfolio Register'!$U22),MONTH('Portfolio Register'!$U22),1),1)=DATE(2027,1,1),'Portfolio Register'!$A22&amp;" (1)",IF(EDATE(DATE(YEAR('Portfolio Register'!$U22),MONTH('Portfolio Register'!$U22),1),2)=DATE(2027,1,1),'Portfolio Register'!$A22&amp;" (2)",IF(EDATE(DATE(YEAR('Portfolio Register'!$U22),MONTH('Portfolio Register'!$U22),1),3)=DATE(2027,1,1),'Portfolio Register'!$A22&amp;" (FINAL)",""))),"")))</f>
        <v/>
      </c>
      <c r="N23" s="106" t="str">
        <f aca="false">IF('Portfolio Register'!$A22="","",IF('Portfolio Register'!$U22="","",IFERROR(IF(EDATE(DATE(YEAR('Portfolio Register'!$U22),MONTH('Portfolio Register'!$U22),1),1)=DATE(2027,2,1),'Portfolio Register'!$A22&amp;" (1)",IF(EDATE(DATE(YEAR('Portfolio Register'!$U22),MONTH('Portfolio Register'!$U22),1),2)=DATE(2027,2,1),'Portfolio Register'!$A22&amp;" (2)",IF(EDATE(DATE(YEAR('Portfolio Register'!$U22),MONTH('Portfolio Register'!$U22),1),3)=DATE(2027,2,1),'Portfolio Register'!$A22&amp;" (FINAL)",""))),"")))</f>
        <v/>
      </c>
      <c r="O23" s="106" t="str">
        <f aca="false">IF('Portfolio Register'!$A22="","",IF('Portfolio Register'!$U22="","",IFERROR(IF(EDATE(DATE(YEAR('Portfolio Register'!$U22),MONTH('Portfolio Register'!$U22),1),1)=DATE(2027,3,1),'Portfolio Register'!$A22&amp;" (1)",IF(EDATE(DATE(YEAR('Portfolio Register'!$U22),MONTH('Portfolio Register'!$U22),1),2)=DATE(2027,3,1),'Portfolio Register'!$A22&amp;" (2)",IF(EDATE(DATE(YEAR('Portfolio Register'!$U22),MONTH('Portfolio Register'!$U22),1),3)=DATE(2027,3,1),'Portfolio Register'!$A22&amp;" (FINAL)",""))),"")))</f>
        <v/>
      </c>
      <c r="P23" s="106" t="str">
        <f aca="false">IF('Portfolio Register'!$A22="","",IF('Portfolio Register'!$U22="","",IFERROR(IF(EDATE(DATE(YEAR('Portfolio Register'!$U22),MONTH('Portfolio Register'!$U22),1),1)=DATE(2027,4,1),'Portfolio Register'!$A22&amp;" (1)",IF(EDATE(DATE(YEAR('Portfolio Register'!$U22),MONTH('Portfolio Register'!$U22),1),2)=DATE(2027,4,1),'Portfolio Register'!$A22&amp;" (2)",IF(EDATE(DATE(YEAR('Portfolio Register'!$U22),MONTH('Portfolio Register'!$U22),1),3)=DATE(2027,4,1),'Portfolio Register'!$A22&amp;" (FINAL)",""))),"")))</f>
        <v/>
      </c>
      <c r="Q23" s="106" t="str">
        <f aca="false">IF('Portfolio Register'!$A22="","",IF('Portfolio Register'!$U22="","",IFERROR(IF(EDATE(DATE(YEAR('Portfolio Register'!$U22),MONTH('Portfolio Register'!$U22),1),1)=DATE(2027,5,1),'Portfolio Register'!$A22&amp;" (1)",IF(EDATE(DATE(YEAR('Portfolio Register'!$U22),MONTH('Portfolio Register'!$U22),1),2)=DATE(2027,5,1),'Portfolio Register'!$A22&amp;" (2)",IF(EDATE(DATE(YEAR('Portfolio Register'!$U22),MONTH('Portfolio Register'!$U22),1),3)=DATE(2027,5,1),'Portfolio Register'!$A22&amp;" (FINAL)",""))),"")))</f>
        <v/>
      </c>
      <c r="R23" s="106" t="str">
        <f aca="false">IF('Portfolio Register'!$A22="","",IF('Portfolio Register'!$U22="","",IFERROR(IF(EDATE(DATE(YEAR('Portfolio Register'!$U22),MONTH('Portfolio Register'!$U22),1),1)=DATE(2027,6,1),'Portfolio Register'!$A22&amp;" (1)",IF(EDATE(DATE(YEAR('Portfolio Register'!$U22),MONTH('Portfolio Register'!$U22),1),2)=DATE(2027,6,1),'Portfolio Register'!$A22&amp;" (2)",IF(EDATE(DATE(YEAR('Portfolio Register'!$U22),MONTH('Portfolio Register'!$U22),1),3)=DATE(2027,6,1),'Portfolio Register'!$A22&amp;" (FINAL)",""))),"")))</f>
        <v/>
      </c>
      <c r="S23" s="106" t="str">
        <f aca="false">IF('Portfolio Register'!$A22="","",IF('Portfolio Register'!$U22="","",IFERROR(IF(EDATE(DATE(YEAR('Portfolio Register'!$U22),MONTH('Portfolio Register'!$U22),1),1)=DATE(2027,7,1),'Portfolio Register'!$A22&amp;" (1)",IF(EDATE(DATE(YEAR('Portfolio Register'!$U22),MONTH('Portfolio Register'!$U22),1),2)=DATE(2027,7,1),'Portfolio Register'!$A22&amp;" (2)",IF(EDATE(DATE(YEAR('Portfolio Register'!$U22),MONTH('Portfolio Register'!$U22),1),3)=DATE(2027,7,1),'Portfolio Register'!$A22&amp;" (FINAL)",""))),"")))</f>
        <v/>
      </c>
      <c r="T23" s="106" t="str">
        <f aca="false">IF('Portfolio Register'!$A22="","",IF('Portfolio Register'!$U22="","",IFERROR(IF(EDATE(DATE(YEAR('Portfolio Register'!$U22),MONTH('Portfolio Register'!$U22),1),1)=DATE(2027,8,1),'Portfolio Register'!$A22&amp;" (1)",IF(EDATE(DATE(YEAR('Portfolio Register'!$U22),MONTH('Portfolio Register'!$U22),1),2)=DATE(2027,8,1),'Portfolio Register'!$A22&amp;" (2)",IF(EDATE(DATE(YEAR('Portfolio Register'!$U22),MONTH('Portfolio Register'!$U22),1),3)=DATE(2027,8,1),'Portfolio Register'!$A22&amp;" (FINAL)",""))),"")))</f>
        <v/>
      </c>
      <c r="U23" s="106" t="str">
        <f aca="false">IF('Portfolio Register'!$A22="","",IF('Portfolio Register'!$U22="","",IFERROR(IF(EDATE(DATE(YEAR('Portfolio Register'!$U22),MONTH('Portfolio Register'!$U22),1),1)=DATE(2027,9,1),'Portfolio Register'!$A22&amp;" (1)",IF(EDATE(DATE(YEAR('Portfolio Register'!$U22),MONTH('Portfolio Register'!$U22),1),2)=DATE(2027,9,1),'Portfolio Register'!$A22&amp;" (2)",IF(EDATE(DATE(YEAR('Portfolio Register'!$U22),MONTH('Portfolio Register'!$U22),1),3)=DATE(2027,9,1),'Portfolio Register'!$A22&amp;" (FINAL)",""))),"")))</f>
        <v/>
      </c>
      <c r="V23" s="106" t="str">
        <f aca="false">IF('Portfolio Register'!$A22="","",IF('Portfolio Register'!$U22="","",IFERROR(IF(EDATE(DATE(YEAR('Portfolio Register'!$U22),MONTH('Portfolio Register'!$U22),1),1)=DATE(2027,10,1),'Portfolio Register'!$A22&amp;" (1)",IF(EDATE(DATE(YEAR('Portfolio Register'!$U22),MONTH('Portfolio Register'!$U22),1),2)=DATE(2027,10,1),'Portfolio Register'!$A22&amp;" (2)",IF(EDATE(DATE(YEAR('Portfolio Register'!$U22),MONTH('Portfolio Register'!$U22),1),3)=DATE(2027,10,1),'Portfolio Register'!$A22&amp;" (FINAL)",""))),"")))</f>
        <v/>
      </c>
      <c r="W23" s="106" t="str">
        <f aca="false">IF('Portfolio Register'!$A22="","",IF('Portfolio Register'!$U22="","",IFERROR(IF(EDATE(DATE(YEAR('Portfolio Register'!$U22),MONTH('Portfolio Register'!$U22),1),1)=DATE(2027,11,1),'Portfolio Register'!$A22&amp;" (1)",IF(EDATE(DATE(YEAR('Portfolio Register'!$U22),MONTH('Portfolio Register'!$U22),1),2)=DATE(2027,11,1),'Portfolio Register'!$A22&amp;" (2)",IF(EDATE(DATE(YEAR('Portfolio Register'!$U22),MONTH('Portfolio Register'!$U22),1),3)=DATE(2027,11,1),'Portfolio Register'!$A22&amp;" (FINAL)",""))),"")))</f>
        <v/>
      </c>
      <c r="X23" s="106" t="str">
        <f aca="false">IF('Portfolio Register'!$A22="","",IF('Portfolio Register'!$U22="","",IFERROR(IF(EDATE(DATE(YEAR('Portfolio Register'!$U22),MONTH('Portfolio Register'!$U22),1),1)=DATE(2027,12,1),'Portfolio Register'!$A22&amp;" (1)",IF(EDATE(DATE(YEAR('Portfolio Register'!$U22),MONTH('Portfolio Register'!$U22),1),2)=DATE(2027,12,1),'Portfolio Register'!$A22&amp;" (2)",IF(EDATE(DATE(YEAR('Portfolio Register'!$U22),MONTH('Portfolio Register'!$U22),1),3)=DATE(2027,12,1),'Portfolio Register'!$A22&amp;" (FINAL)",""))),"")))</f>
        <v/>
      </c>
    </row>
    <row r="24" customFormat="false" ht="21.95" hidden="false" customHeight="true" outlineLevel="0" collapsed="false">
      <c r="A24" s="106" t="str">
        <f aca="false">IF('Portfolio Register'!$A23="","",IF('Portfolio Register'!$U23="","",IFERROR(IF(EDATE(DATE(YEAR('Portfolio Register'!$U23),MONTH('Portfolio Register'!$U23),1),1)=DATE(2026,1,1),'Portfolio Register'!$A23&amp;" (1)",IF(EDATE(DATE(YEAR('Portfolio Register'!$U23),MONTH('Portfolio Register'!$U23),1),2)=DATE(2026,1,1),'Portfolio Register'!$A23&amp;" (2)",IF(EDATE(DATE(YEAR('Portfolio Register'!$U23),MONTH('Portfolio Register'!$U23),1),3)=DATE(2026,1,1),'Portfolio Register'!$A23&amp;" (FINAL)",""))),"")))</f>
        <v/>
      </c>
      <c r="B24" s="106" t="str">
        <f aca="false">IF('Portfolio Register'!$A23="","",IF('Portfolio Register'!$U23="","",IFERROR(IF(EDATE(DATE(YEAR('Portfolio Register'!$U23),MONTH('Portfolio Register'!$U23),1),1)=DATE(2026,2,1),'Portfolio Register'!$A23&amp;" (1)",IF(EDATE(DATE(YEAR('Portfolio Register'!$U23),MONTH('Portfolio Register'!$U23),1),2)=DATE(2026,2,1),'Portfolio Register'!$A23&amp;" (2)",IF(EDATE(DATE(YEAR('Portfolio Register'!$U23),MONTH('Portfolio Register'!$U23),1),3)=DATE(2026,2,1),'Portfolio Register'!$A23&amp;" (FINAL)",""))),"")))</f>
        <v/>
      </c>
      <c r="C24" s="106" t="str">
        <f aca="false">IF('Portfolio Register'!$A23="","",IF('Portfolio Register'!$U23="","",IFERROR(IF(EDATE(DATE(YEAR('Portfolio Register'!$U23),MONTH('Portfolio Register'!$U23),1),1)=DATE(2026,3,1),'Portfolio Register'!$A23&amp;" (1)",IF(EDATE(DATE(YEAR('Portfolio Register'!$U23),MONTH('Portfolio Register'!$U23),1),2)=DATE(2026,3,1),'Portfolio Register'!$A23&amp;" (2)",IF(EDATE(DATE(YEAR('Portfolio Register'!$U23),MONTH('Portfolio Register'!$U23),1),3)=DATE(2026,3,1),'Portfolio Register'!$A23&amp;" (FINAL)",""))),"")))</f>
        <v/>
      </c>
      <c r="D24" s="106" t="str">
        <f aca="false">IF('Portfolio Register'!$A23="","",IF('Portfolio Register'!$U23="","",IFERROR(IF(EDATE(DATE(YEAR('Portfolio Register'!$U23),MONTH('Portfolio Register'!$U23),1),1)=DATE(2026,4,1),'Portfolio Register'!$A23&amp;" (1)",IF(EDATE(DATE(YEAR('Portfolio Register'!$U23),MONTH('Portfolio Register'!$U23),1),2)=DATE(2026,4,1),'Portfolio Register'!$A23&amp;" (2)",IF(EDATE(DATE(YEAR('Portfolio Register'!$U23),MONTH('Portfolio Register'!$U23),1),3)=DATE(2026,4,1),'Portfolio Register'!$A23&amp;" (FINAL)",""))),"")))</f>
        <v/>
      </c>
      <c r="E24" s="106" t="str">
        <f aca="false">IF('Portfolio Register'!$A23="","",IF('Portfolio Register'!$U23="","",IFERROR(IF(EDATE(DATE(YEAR('Portfolio Register'!$U23),MONTH('Portfolio Register'!$U23),1),1)=DATE(2026,5,1),'Portfolio Register'!$A23&amp;" (1)",IF(EDATE(DATE(YEAR('Portfolio Register'!$U23),MONTH('Portfolio Register'!$U23),1),2)=DATE(2026,5,1),'Portfolio Register'!$A23&amp;" (2)",IF(EDATE(DATE(YEAR('Portfolio Register'!$U23),MONTH('Portfolio Register'!$U23),1),3)=DATE(2026,5,1),'Portfolio Register'!$A23&amp;" (FINAL)",""))),"")))</f>
        <v/>
      </c>
      <c r="F24" s="106" t="str">
        <f aca="false">IF('Portfolio Register'!$A23="","",IF('Portfolio Register'!$U23="","",IFERROR(IF(EDATE(DATE(YEAR('Portfolio Register'!$U23),MONTH('Portfolio Register'!$U23),1),1)=DATE(2026,6,1),'Portfolio Register'!$A23&amp;" (1)",IF(EDATE(DATE(YEAR('Portfolio Register'!$U23),MONTH('Portfolio Register'!$U23),1),2)=DATE(2026,6,1),'Portfolio Register'!$A23&amp;" (2)",IF(EDATE(DATE(YEAR('Portfolio Register'!$U23),MONTH('Portfolio Register'!$U23),1),3)=DATE(2026,6,1),'Portfolio Register'!$A23&amp;" (FINAL)",""))),"")))</f>
        <v/>
      </c>
      <c r="G24" s="106" t="str">
        <f aca="false">IF('Portfolio Register'!$A23="","",IF('Portfolio Register'!$U23="","",IFERROR(IF(EDATE(DATE(YEAR('Portfolio Register'!$U23),MONTH('Portfolio Register'!$U23),1),1)=DATE(2026,7,1),'Portfolio Register'!$A23&amp;" (1)",IF(EDATE(DATE(YEAR('Portfolio Register'!$U23),MONTH('Portfolio Register'!$U23),1),2)=DATE(2026,7,1),'Portfolio Register'!$A23&amp;" (2)",IF(EDATE(DATE(YEAR('Portfolio Register'!$U23),MONTH('Portfolio Register'!$U23),1),3)=DATE(2026,7,1),'Portfolio Register'!$A23&amp;" (FINAL)",""))),"")))</f>
        <v/>
      </c>
      <c r="H24" s="107" t="str">
        <f aca="false">IF('Portfolio Register'!$A23="","",IF('Portfolio Register'!$U23="","",IFERROR(IF(EDATE(DATE(YEAR('Portfolio Register'!$U23),MONTH('Portfolio Register'!$U23),1),1)=DATE(2026,8,1),'Portfolio Register'!$A23&amp;" (1)",IF(EDATE(DATE(YEAR('Portfolio Register'!$U23),MONTH('Portfolio Register'!$U23),1),2)=DATE(2026,8,1),'Portfolio Register'!$A23&amp;" (2)",IF(EDATE(DATE(YEAR('Portfolio Register'!$U23),MONTH('Portfolio Register'!$U23),1),3)=DATE(2026,8,1),'Portfolio Register'!$A23&amp;" (FINAL)",""))),"")))</f>
        <v/>
      </c>
      <c r="I24" s="108" t="str">
        <f aca="false">IF('Portfolio Register'!$A23="","",IF('Portfolio Register'!$U23="","",IFERROR(IF(EDATE(DATE(YEAR('Portfolio Register'!$U23),MONTH('Portfolio Register'!$U23),1),1)=DATE(2026,9,1),'Portfolio Register'!$A23&amp;" (1)",IF(EDATE(DATE(YEAR('Portfolio Register'!$U23),MONTH('Portfolio Register'!$U23),1),2)=DATE(2026,9,1),'Portfolio Register'!$A23&amp;" (2)",IF(EDATE(DATE(YEAR('Portfolio Register'!$U23),MONTH('Portfolio Register'!$U23),1),3)=DATE(2026,9,1),'Portfolio Register'!$A23&amp;" (FINAL)",""))),"")))</f>
        <v/>
      </c>
      <c r="J24" s="108" t="str">
        <f aca="false">IF('Portfolio Register'!$A23="","",IF('Portfolio Register'!$U23="","",IFERROR(IF(EDATE(DATE(YEAR('Portfolio Register'!$U23),MONTH('Portfolio Register'!$U23),1),1)=DATE(2026,10,1),'Portfolio Register'!$A23&amp;" (1)",IF(EDATE(DATE(YEAR('Portfolio Register'!$U23),MONTH('Portfolio Register'!$U23),1),2)=DATE(2026,10,1),'Portfolio Register'!$A23&amp;" (2)",IF(EDATE(DATE(YEAR('Portfolio Register'!$U23),MONTH('Portfolio Register'!$U23),1),3)=DATE(2026,10,1),'Portfolio Register'!$A23&amp;" (FINAL)",""))),"")))</f>
        <v/>
      </c>
      <c r="K24" s="106" t="str">
        <f aca="false">IF('Portfolio Register'!$A23="","",IF('Portfolio Register'!$U23="","",IFERROR(IF(EDATE(DATE(YEAR('Portfolio Register'!$U23),MONTH('Portfolio Register'!$U23),1),1)=DATE(2026,11,1),'Portfolio Register'!$A23&amp;" (1)",IF(EDATE(DATE(YEAR('Portfolio Register'!$U23),MONTH('Portfolio Register'!$U23),1),2)=DATE(2026,11,1),'Portfolio Register'!$A23&amp;" (2)",IF(EDATE(DATE(YEAR('Portfolio Register'!$U23),MONTH('Portfolio Register'!$U23),1),3)=DATE(2026,11,1),'Portfolio Register'!$A23&amp;" (FINAL)",""))),"")))</f>
        <v/>
      </c>
      <c r="L24" s="106" t="str">
        <f aca="false">IF('Portfolio Register'!$A23="","",IF('Portfolio Register'!$U23="","",IFERROR(IF(EDATE(DATE(YEAR('Portfolio Register'!$U23),MONTH('Portfolio Register'!$U23),1),1)=DATE(2026,12,1),'Portfolio Register'!$A23&amp;" (1)",IF(EDATE(DATE(YEAR('Portfolio Register'!$U23),MONTH('Portfolio Register'!$U23),1),2)=DATE(2026,12,1),'Portfolio Register'!$A23&amp;" (2)",IF(EDATE(DATE(YEAR('Portfolio Register'!$U23),MONTH('Portfolio Register'!$U23),1),3)=DATE(2026,12,1),'Portfolio Register'!$A23&amp;" (FINAL)",""))),"")))</f>
        <v/>
      </c>
      <c r="M24" s="109" t="str">
        <f aca="false">IF('Portfolio Register'!$A23="","",IF('Portfolio Register'!$U23="","",IFERROR(IF(EDATE(DATE(YEAR('Portfolio Register'!$U23),MONTH('Portfolio Register'!$U23),1),1)=DATE(2027,1,1),'Portfolio Register'!$A23&amp;" (1)",IF(EDATE(DATE(YEAR('Portfolio Register'!$U23),MONTH('Portfolio Register'!$U23),1),2)=DATE(2027,1,1),'Portfolio Register'!$A23&amp;" (2)",IF(EDATE(DATE(YEAR('Portfolio Register'!$U23),MONTH('Portfolio Register'!$U23),1),3)=DATE(2027,1,1),'Portfolio Register'!$A23&amp;" (FINAL)",""))),"")))</f>
        <v/>
      </c>
      <c r="N24" s="106" t="str">
        <f aca="false">IF('Portfolio Register'!$A23="","",IF('Portfolio Register'!$U23="","",IFERROR(IF(EDATE(DATE(YEAR('Portfolio Register'!$U23),MONTH('Portfolio Register'!$U23),1),1)=DATE(2027,2,1),'Portfolio Register'!$A23&amp;" (1)",IF(EDATE(DATE(YEAR('Portfolio Register'!$U23),MONTH('Portfolio Register'!$U23),1),2)=DATE(2027,2,1),'Portfolio Register'!$A23&amp;" (2)",IF(EDATE(DATE(YEAR('Portfolio Register'!$U23),MONTH('Portfolio Register'!$U23),1),3)=DATE(2027,2,1),'Portfolio Register'!$A23&amp;" (FINAL)",""))),"")))</f>
        <v/>
      </c>
      <c r="O24" s="106" t="str">
        <f aca="false">IF('Portfolio Register'!$A23="","",IF('Portfolio Register'!$U23="","",IFERROR(IF(EDATE(DATE(YEAR('Portfolio Register'!$U23),MONTH('Portfolio Register'!$U23),1),1)=DATE(2027,3,1),'Portfolio Register'!$A23&amp;" (1)",IF(EDATE(DATE(YEAR('Portfolio Register'!$U23),MONTH('Portfolio Register'!$U23),1),2)=DATE(2027,3,1),'Portfolio Register'!$A23&amp;" (2)",IF(EDATE(DATE(YEAR('Portfolio Register'!$U23),MONTH('Portfolio Register'!$U23),1),3)=DATE(2027,3,1),'Portfolio Register'!$A23&amp;" (FINAL)",""))),"")))</f>
        <v/>
      </c>
      <c r="P24" s="106" t="str">
        <f aca="false">IF('Portfolio Register'!$A23="","",IF('Portfolio Register'!$U23="","",IFERROR(IF(EDATE(DATE(YEAR('Portfolio Register'!$U23),MONTH('Portfolio Register'!$U23),1),1)=DATE(2027,4,1),'Portfolio Register'!$A23&amp;" (1)",IF(EDATE(DATE(YEAR('Portfolio Register'!$U23),MONTH('Portfolio Register'!$U23),1),2)=DATE(2027,4,1),'Portfolio Register'!$A23&amp;" (2)",IF(EDATE(DATE(YEAR('Portfolio Register'!$U23),MONTH('Portfolio Register'!$U23),1),3)=DATE(2027,4,1),'Portfolio Register'!$A23&amp;" (FINAL)",""))),"")))</f>
        <v/>
      </c>
      <c r="Q24" s="106" t="str">
        <f aca="false">IF('Portfolio Register'!$A23="","",IF('Portfolio Register'!$U23="","",IFERROR(IF(EDATE(DATE(YEAR('Portfolio Register'!$U23),MONTH('Portfolio Register'!$U23),1),1)=DATE(2027,5,1),'Portfolio Register'!$A23&amp;" (1)",IF(EDATE(DATE(YEAR('Portfolio Register'!$U23),MONTH('Portfolio Register'!$U23),1),2)=DATE(2027,5,1),'Portfolio Register'!$A23&amp;" (2)",IF(EDATE(DATE(YEAR('Portfolio Register'!$U23),MONTH('Portfolio Register'!$U23),1),3)=DATE(2027,5,1),'Portfolio Register'!$A23&amp;" (FINAL)",""))),"")))</f>
        <v/>
      </c>
      <c r="R24" s="106" t="str">
        <f aca="false">IF('Portfolio Register'!$A23="","",IF('Portfolio Register'!$U23="","",IFERROR(IF(EDATE(DATE(YEAR('Portfolio Register'!$U23),MONTH('Portfolio Register'!$U23),1),1)=DATE(2027,6,1),'Portfolio Register'!$A23&amp;" (1)",IF(EDATE(DATE(YEAR('Portfolio Register'!$U23),MONTH('Portfolio Register'!$U23),1),2)=DATE(2027,6,1),'Portfolio Register'!$A23&amp;" (2)",IF(EDATE(DATE(YEAR('Portfolio Register'!$U23),MONTH('Portfolio Register'!$U23),1),3)=DATE(2027,6,1),'Portfolio Register'!$A23&amp;" (FINAL)",""))),"")))</f>
        <v/>
      </c>
      <c r="S24" s="106" t="str">
        <f aca="false">IF('Portfolio Register'!$A23="","",IF('Portfolio Register'!$U23="","",IFERROR(IF(EDATE(DATE(YEAR('Portfolio Register'!$U23),MONTH('Portfolio Register'!$U23),1),1)=DATE(2027,7,1),'Portfolio Register'!$A23&amp;" (1)",IF(EDATE(DATE(YEAR('Portfolio Register'!$U23),MONTH('Portfolio Register'!$U23),1),2)=DATE(2027,7,1),'Portfolio Register'!$A23&amp;" (2)",IF(EDATE(DATE(YEAR('Portfolio Register'!$U23),MONTH('Portfolio Register'!$U23),1),3)=DATE(2027,7,1),'Portfolio Register'!$A23&amp;" (FINAL)",""))),"")))</f>
        <v/>
      </c>
      <c r="T24" s="106" t="str">
        <f aca="false">IF('Portfolio Register'!$A23="","",IF('Portfolio Register'!$U23="","",IFERROR(IF(EDATE(DATE(YEAR('Portfolio Register'!$U23),MONTH('Portfolio Register'!$U23),1),1)=DATE(2027,8,1),'Portfolio Register'!$A23&amp;" (1)",IF(EDATE(DATE(YEAR('Portfolio Register'!$U23),MONTH('Portfolio Register'!$U23),1),2)=DATE(2027,8,1),'Portfolio Register'!$A23&amp;" (2)",IF(EDATE(DATE(YEAR('Portfolio Register'!$U23),MONTH('Portfolio Register'!$U23),1),3)=DATE(2027,8,1),'Portfolio Register'!$A23&amp;" (FINAL)",""))),"")))</f>
        <v/>
      </c>
      <c r="U24" s="106" t="str">
        <f aca="false">IF('Portfolio Register'!$A23="","",IF('Portfolio Register'!$U23="","",IFERROR(IF(EDATE(DATE(YEAR('Portfolio Register'!$U23),MONTH('Portfolio Register'!$U23),1),1)=DATE(2027,9,1),'Portfolio Register'!$A23&amp;" (1)",IF(EDATE(DATE(YEAR('Portfolio Register'!$U23),MONTH('Portfolio Register'!$U23),1),2)=DATE(2027,9,1),'Portfolio Register'!$A23&amp;" (2)",IF(EDATE(DATE(YEAR('Portfolio Register'!$U23),MONTH('Portfolio Register'!$U23),1),3)=DATE(2027,9,1),'Portfolio Register'!$A23&amp;" (FINAL)",""))),"")))</f>
        <v/>
      </c>
      <c r="V24" s="106" t="str">
        <f aca="false">IF('Portfolio Register'!$A23="","",IF('Portfolio Register'!$U23="","",IFERROR(IF(EDATE(DATE(YEAR('Portfolio Register'!$U23),MONTH('Portfolio Register'!$U23),1),1)=DATE(2027,10,1),'Portfolio Register'!$A23&amp;" (1)",IF(EDATE(DATE(YEAR('Portfolio Register'!$U23),MONTH('Portfolio Register'!$U23),1),2)=DATE(2027,10,1),'Portfolio Register'!$A23&amp;" (2)",IF(EDATE(DATE(YEAR('Portfolio Register'!$U23),MONTH('Portfolio Register'!$U23),1),3)=DATE(2027,10,1),'Portfolio Register'!$A23&amp;" (FINAL)",""))),"")))</f>
        <v/>
      </c>
      <c r="W24" s="106" t="str">
        <f aca="false">IF('Portfolio Register'!$A23="","",IF('Portfolio Register'!$U23="","",IFERROR(IF(EDATE(DATE(YEAR('Portfolio Register'!$U23),MONTH('Portfolio Register'!$U23),1),1)=DATE(2027,11,1),'Portfolio Register'!$A23&amp;" (1)",IF(EDATE(DATE(YEAR('Portfolio Register'!$U23),MONTH('Portfolio Register'!$U23),1),2)=DATE(2027,11,1),'Portfolio Register'!$A23&amp;" (2)",IF(EDATE(DATE(YEAR('Portfolio Register'!$U23),MONTH('Portfolio Register'!$U23),1),3)=DATE(2027,11,1),'Portfolio Register'!$A23&amp;" (FINAL)",""))),"")))</f>
        <v/>
      </c>
      <c r="X24" s="106" t="str">
        <f aca="false">IF('Portfolio Register'!$A23="","",IF('Portfolio Register'!$U23="","",IFERROR(IF(EDATE(DATE(YEAR('Portfolio Register'!$U23),MONTH('Portfolio Register'!$U23),1),1)=DATE(2027,12,1),'Portfolio Register'!$A23&amp;" (1)",IF(EDATE(DATE(YEAR('Portfolio Register'!$U23),MONTH('Portfolio Register'!$U23),1),2)=DATE(2027,12,1),'Portfolio Register'!$A23&amp;" (2)",IF(EDATE(DATE(YEAR('Portfolio Register'!$U23),MONTH('Portfolio Register'!$U23),1),3)=DATE(2027,12,1),'Portfolio Register'!$A23&amp;" (FINAL)",""))),"")))</f>
        <v/>
      </c>
    </row>
    <row r="25" customFormat="false" ht="21.95" hidden="false" customHeight="true" outlineLevel="0" collapsed="false">
      <c r="A25" s="106" t="str">
        <f aca="false">IF('Portfolio Register'!$A24="","",IF('Portfolio Register'!$U24="","",IFERROR(IF(EDATE(DATE(YEAR('Portfolio Register'!$U24),MONTH('Portfolio Register'!$U24),1),1)=DATE(2026,1,1),'Portfolio Register'!$A24&amp;" (1)",IF(EDATE(DATE(YEAR('Portfolio Register'!$U24),MONTH('Portfolio Register'!$U24),1),2)=DATE(2026,1,1),'Portfolio Register'!$A24&amp;" (2)",IF(EDATE(DATE(YEAR('Portfolio Register'!$U24),MONTH('Portfolio Register'!$U24),1),3)=DATE(2026,1,1),'Portfolio Register'!$A24&amp;" (FINAL)",""))),"")))</f>
        <v/>
      </c>
      <c r="B25" s="106" t="str">
        <f aca="false">IF('Portfolio Register'!$A24="","",IF('Portfolio Register'!$U24="","",IFERROR(IF(EDATE(DATE(YEAR('Portfolio Register'!$U24),MONTH('Portfolio Register'!$U24),1),1)=DATE(2026,2,1),'Portfolio Register'!$A24&amp;" (1)",IF(EDATE(DATE(YEAR('Portfolio Register'!$U24),MONTH('Portfolio Register'!$U24),1),2)=DATE(2026,2,1),'Portfolio Register'!$A24&amp;" (2)",IF(EDATE(DATE(YEAR('Portfolio Register'!$U24),MONTH('Portfolio Register'!$U24),1),3)=DATE(2026,2,1),'Portfolio Register'!$A24&amp;" (FINAL)",""))),"")))</f>
        <v/>
      </c>
      <c r="C25" s="106" t="str">
        <f aca="false">IF('Portfolio Register'!$A24="","",IF('Portfolio Register'!$U24="","",IFERROR(IF(EDATE(DATE(YEAR('Portfolio Register'!$U24),MONTH('Portfolio Register'!$U24),1),1)=DATE(2026,3,1),'Portfolio Register'!$A24&amp;" (1)",IF(EDATE(DATE(YEAR('Portfolio Register'!$U24),MONTH('Portfolio Register'!$U24),1),2)=DATE(2026,3,1),'Portfolio Register'!$A24&amp;" (2)",IF(EDATE(DATE(YEAR('Portfolio Register'!$U24),MONTH('Portfolio Register'!$U24),1),3)=DATE(2026,3,1),'Portfolio Register'!$A24&amp;" (FINAL)",""))),"")))</f>
        <v/>
      </c>
      <c r="D25" s="106" t="str">
        <f aca="false">IF('Portfolio Register'!$A24="","",IF('Portfolio Register'!$U24="","",IFERROR(IF(EDATE(DATE(YEAR('Portfolio Register'!$U24),MONTH('Portfolio Register'!$U24),1),1)=DATE(2026,4,1),'Portfolio Register'!$A24&amp;" (1)",IF(EDATE(DATE(YEAR('Portfolio Register'!$U24),MONTH('Portfolio Register'!$U24),1),2)=DATE(2026,4,1),'Portfolio Register'!$A24&amp;" (2)",IF(EDATE(DATE(YEAR('Portfolio Register'!$U24),MONTH('Portfolio Register'!$U24),1),3)=DATE(2026,4,1),'Portfolio Register'!$A24&amp;" (FINAL)",""))),"")))</f>
        <v/>
      </c>
      <c r="E25" s="106" t="str">
        <f aca="false">IF('Portfolio Register'!$A24="","",IF('Portfolio Register'!$U24="","",IFERROR(IF(EDATE(DATE(YEAR('Portfolio Register'!$U24),MONTH('Portfolio Register'!$U24),1),1)=DATE(2026,5,1),'Portfolio Register'!$A24&amp;" (1)",IF(EDATE(DATE(YEAR('Portfolio Register'!$U24),MONTH('Portfolio Register'!$U24),1),2)=DATE(2026,5,1),'Portfolio Register'!$A24&amp;" (2)",IF(EDATE(DATE(YEAR('Portfolio Register'!$U24),MONTH('Portfolio Register'!$U24),1),3)=DATE(2026,5,1),'Portfolio Register'!$A24&amp;" (FINAL)",""))),"")))</f>
        <v/>
      </c>
      <c r="F25" s="106" t="str">
        <f aca="false">IF('Portfolio Register'!$A24="","",IF('Portfolio Register'!$U24="","",IFERROR(IF(EDATE(DATE(YEAR('Portfolio Register'!$U24),MONTH('Portfolio Register'!$U24),1),1)=DATE(2026,6,1),'Portfolio Register'!$A24&amp;" (1)",IF(EDATE(DATE(YEAR('Portfolio Register'!$U24),MONTH('Portfolio Register'!$U24),1),2)=DATE(2026,6,1),'Portfolio Register'!$A24&amp;" (2)",IF(EDATE(DATE(YEAR('Portfolio Register'!$U24),MONTH('Portfolio Register'!$U24),1),3)=DATE(2026,6,1),'Portfolio Register'!$A24&amp;" (FINAL)",""))),"")))</f>
        <v/>
      </c>
      <c r="G25" s="106" t="str">
        <f aca="false">IF('Portfolio Register'!$A24="","",IF('Portfolio Register'!$U24="","",IFERROR(IF(EDATE(DATE(YEAR('Portfolio Register'!$U24),MONTH('Portfolio Register'!$U24),1),1)=DATE(2026,7,1),'Portfolio Register'!$A24&amp;" (1)",IF(EDATE(DATE(YEAR('Portfolio Register'!$U24),MONTH('Portfolio Register'!$U24),1),2)=DATE(2026,7,1),'Portfolio Register'!$A24&amp;" (2)",IF(EDATE(DATE(YEAR('Portfolio Register'!$U24),MONTH('Portfolio Register'!$U24),1),3)=DATE(2026,7,1),'Portfolio Register'!$A24&amp;" (FINAL)",""))),"")))</f>
        <v/>
      </c>
      <c r="H25" s="107" t="str">
        <f aca="false">IF('Portfolio Register'!$A24="","",IF('Portfolio Register'!$U24="","",IFERROR(IF(EDATE(DATE(YEAR('Portfolio Register'!$U24),MONTH('Portfolio Register'!$U24),1),1)=DATE(2026,8,1),'Portfolio Register'!$A24&amp;" (1)",IF(EDATE(DATE(YEAR('Portfolio Register'!$U24),MONTH('Portfolio Register'!$U24),1),2)=DATE(2026,8,1),'Portfolio Register'!$A24&amp;" (2)",IF(EDATE(DATE(YEAR('Portfolio Register'!$U24),MONTH('Portfolio Register'!$U24),1),3)=DATE(2026,8,1),'Portfolio Register'!$A24&amp;" (FINAL)",""))),"")))</f>
        <v/>
      </c>
      <c r="I25" s="108" t="str">
        <f aca="false">IF('Portfolio Register'!$A24="","",IF('Portfolio Register'!$U24="","",IFERROR(IF(EDATE(DATE(YEAR('Portfolio Register'!$U24),MONTH('Portfolio Register'!$U24),1),1)=DATE(2026,9,1),'Portfolio Register'!$A24&amp;" (1)",IF(EDATE(DATE(YEAR('Portfolio Register'!$U24),MONTH('Portfolio Register'!$U24),1),2)=DATE(2026,9,1),'Portfolio Register'!$A24&amp;" (2)",IF(EDATE(DATE(YEAR('Portfolio Register'!$U24),MONTH('Portfolio Register'!$U24),1),3)=DATE(2026,9,1),'Portfolio Register'!$A24&amp;" (FINAL)",""))),"")))</f>
        <v/>
      </c>
      <c r="J25" s="108" t="str">
        <f aca="false">IF('Portfolio Register'!$A24="","",IF('Portfolio Register'!$U24="","",IFERROR(IF(EDATE(DATE(YEAR('Portfolio Register'!$U24),MONTH('Portfolio Register'!$U24),1),1)=DATE(2026,10,1),'Portfolio Register'!$A24&amp;" (1)",IF(EDATE(DATE(YEAR('Portfolio Register'!$U24),MONTH('Portfolio Register'!$U24),1),2)=DATE(2026,10,1),'Portfolio Register'!$A24&amp;" (2)",IF(EDATE(DATE(YEAR('Portfolio Register'!$U24),MONTH('Portfolio Register'!$U24),1),3)=DATE(2026,10,1),'Portfolio Register'!$A24&amp;" (FINAL)",""))),"")))</f>
        <v/>
      </c>
      <c r="K25" s="106" t="str">
        <f aca="false">IF('Portfolio Register'!$A24="","",IF('Portfolio Register'!$U24="","",IFERROR(IF(EDATE(DATE(YEAR('Portfolio Register'!$U24),MONTH('Portfolio Register'!$U24),1),1)=DATE(2026,11,1),'Portfolio Register'!$A24&amp;" (1)",IF(EDATE(DATE(YEAR('Portfolio Register'!$U24),MONTH('Portfolio Register'!$U24),1),2)=DATE(2026,11,1),'Portfolio Register'!$A24&amp;" (2)",IF(EDATE(DATE(YEAR('Portfolio Register'!$U24),MONTH('Portfolio Register'!$U24),1),3)=DATE(2026,11,1),'Portfolio Register'!$A24&amp;" (FINAL)",""))),"")))</f>
        <v/>
      </c>
      <c r="L25" s="106" t="str">
        <f aca="false">IF('Portfolio Register'!$A24="","",IF('Portfolio Register'!$U24="","",IFERROR(IF(EDATE(DATE(YEAR('Portfolio Register'!$U24),MONTH('Portfolio Register'!$U24),1),1)=DATE(2026,12,1),'Portfolio Register'!$A24&amp;" (1)",IF(EDATE(DATE(YEAR('Portfolio Register'!$U24),MONTH('Portfolio Register'!$U24),1),2)=DATE(2026,12,1),'Portfolio Register'!$A24&amp;" (2)",IF(EDATE(DATE(YEAR('Portfolio Register'!$U24),MONTH('Portfolio Register'!$U24),1),3)=DATE(2026,12,1),'Portfolio Register'!$A24&amp;" (FINAL)",""))),"")))</f>
        <v/>
      </c>
      <c r="M25" s="109" t="str">
        <f aca="false">IF('Portfolio Register'!$A24="","",IF('Portfolio Register'!$U24="","",IFERROR(IF(EDATE(DATE(YEAR('Portfolio Register'!$U24),MONTH('Portfolio Register'!$U24),1),1)=DATE(2027,1,1),'Portfolio Register'!$A24&amp;" (1)",IF(EDATE(DATE(YEAR('Portfolio Register'!$U24),MONTH('Portfolio Register'!$U24),1),2)=DATE(2027,1,1),'Portfolio Register'!$A24&amp;" (2)",IF(EDATE(DATE(YEAR('Portfolio Register'!$U24),MONTH('Portfolio Register'!$U24),1),3)=DATE(2027,1,1),'Portfolio Register'!$A24&amp;" (FINAL)",""))),"")))</f>
        <v/>
      </c>
      <c r="N25" s="106" t="str">
        <f aca="false">IF('Portfolio Register'!$A24="","",IF('Portfolio Register'!$U24="","",IFERROR(IF(EDATE(DATE(YEAR('Portfolio Register'!$U24),MONTH('Portfolio Register'!$U24),1),1)=DATE(2027,2,1),'Portfolio Register'!$A24&amp;" (1)",IF(EDATE(DATE(YEAR('Portfolio Register'!$U24),MONTH('Portfolio Register'!$U24),1),2)=DATE(2027,2,1),'Portfolio Register'!$A24&amp;" (2)",IF(EDATE(DATE(YEAR('Portfolio Register'!$U24),MONTH('Portfolio Register'!$U24),1),3)=DATE(2027,2,1),'Portfolio Register'!$A24&amp;" (FINAL)",""))),"")))</f>
        <v/>
      </c>
      <c r="O25" s="106" t="str">
        <f aca="false">IF('Portfolio Register'!$A24="","",IF('Portfolio Register'!$U24="","",IFERROR(IF(EDATE(DATE(YEAR('Portfolio Register'!$U24),MONTH('Portfolio Register'!$U24),1),1)=DATE(2027,3,1),'Portfolio Register'!$A24&amp;" (1)",IF(EDATE(DATE(YEAR('Portfolio Register'!$U24),MONTH('Portfolio Register'!$U24),1),2)=DATE(2027,3,1),'Portfolio Register'!$A24&amp;" (2)",IF(EDATE(DATE(YEAR('Portfolio Register'!$U24),MONTH('Portfolio Register'!$U24),1),3)=DATE(2027,3,1),'Portfolio Register'!$A24&amp;" (FINAL)",""))),"")))</f>
        <v/>
      </c>
      <c r="P25" s="106" t="str">
        <f aca="false">IF('Portfolio Register'!$A24="","",IF('Portfolio Register'!$U24="","",IFERROR(IF(EDATE(DATE(YEAR('Portfolio Register'!$U24),MONTH('Portfolio Register'!$U24),1),1)=DATE(2027,4,1),'Portfolio Register'!$A24&amp;" (1)",IF(EDATE(DATE(YEAR('Portfolio Register'!$U24),MONTH('Portfolio Register'!$U24),1),2)=DATE(2027,4,1),'Portfolio Register'!$A24&amp;" (2)",IF(EDATE(DATE(YEAR('Portfolio Register'!$U24),MONTH('Portfolio Register'!$U24),1),3)=DATE(2027,4,1),'Portfolio Register'!$A24&amp;" (FINAL)",""))),"")))</f>
        <v/>
      </c>
      <c r="Q25" s="106" t="str">
        <f aca="false">IF('Portfolio Register'!$A24="","",IF('Portfolio Register'!$U24="","",IFERROR(IF(EDATE(DATE(YEAR('Portfolio Register'!$U24),MONTH('Portfolio Register'!$U24),1),1)=DATE(2027,5,1),'Portfolio Register'!$A24&amp;" (1)",IF(EDATE(DATE(YEAR('Portfolio Register'!$U24),MONTH('Portfolio Register'!$U24),1),2)=DATE(2027,5,1),'Portfolio Register'!$A24&amp;" (2)",IF(EDATE(DATE(YEAR('Portfolio Register'!$U24),MONTH('Portfolio Register'!$U24),1),3)=DATE(2027,5,1),'Portfolio Register'!$A24&amp;" (FINAL)",""))),"")))</f>
        <v/>
      </c>
      <c r="R25" s="106" t="str">
        <f aca="false">IF('Portfolio Register'!$A24="","",IF('Portfolio Register'!$U24="","",IFERROR(IF(EDATE(DATE(YEAR('Portfolio Register'!$U24),MONTH('Portfolio Register'!$U24),1),1)=DATE(2027,6,1),'Portfolio Register'!$A24&amp;" (1)",IF(EDATE(DATE(YEAR('Portfolio Register'!$U24),MONTH('Portfolio Register'!$U24),1),2)=DATE(2027,6,1),'Portfolio Register'!$A24&amp;" (2)",IF(EDATE(DATE(YEAR('Portfolio Register'!$U24),MONTH('Portfolio Register'!$U24),1),3)=DATE(2027,6,1),'Portfolio Register'!$A24&amp;" (FINAL)",""))),"")))</f>
        <v/>
      </c>
      <c r="S25" s="106" t="str">
        <f aca="false">IF('Portfolio Register'!$A24="","",IF('Portfolio Register'!$U24="","",IFERROR(IF(EDATE(DATE(YEAR('Portfolio Register'!$U24),MONTH('Portfolio Register'!$U24),1),1)=DATE(2027,7,1),'Portfolio Register'!$A24&amp;" (1)",IF(EDATE(DATE(YEAR('Portfolio Register'!$U24),MONTH('Portfolio Register'!$U24),1),2)=DATE(2027,7,1),'Portfolio Register'!$A24&amp;" (2)",IF(EDATE(DATE(YEAR('Portfolio Register'!$U24),MONTH('Portfolio Register'!$U24),1),3)=DATE(2027,7,1),'Portfolio Register'!$A24&amp;" (FINAL)",""))),"")))</f>
        <v/>
      </c>
      <c r="T25" s="106" t="str">
        <f aca="false">IF('Portfolio Register'!$A24="","",IF('Portfolio Register'!$U24="","",IFERROR(IF(EDATE(DATE(YEAR('Portfolio Register'!$U24),MONTH('Portfolio Register'!$U24),1),1)=DATE(2027,8,1),'Portfolio Register'!$A24&amp;" (1)",IF(EDATE(DATE(YEAR('Portfolio Register'!$U24),MONTH('Portfolio Register'!$U24),1),2)=DATE(2027,8,1),'Portfolio Register'!$A24&amp;" (2)",IF(EDATE(DATE(YEAR('Portfolio Register'!$U24),MONTH('Portfolio Register'!$U24),1),3)=DATE(2027,8,1),'Portfolio Register'!$A24&amp;" (FINAL)",""))),"")))</f>
        <v/>
      </c>
      <c r="U25" s="106" t="str">
        <f aca="false">IF('Portfolio Register'!$A24="","",IF('Portfolio Register'!$U24="","",IFERROR(IF(EDATE(DATE(YEAR('Portfolio Register'!$U24),MONTH('Portfolio Register'!$U24),1),1)=DATE(2027,9,1),'Portfolio Register'!$A24&amp;" (1)",IF(EDATE(DATE(YEAR('Portfolio Register'!$U24),MONTH('Portfolio Register'!$U24),1),2)=DATE(2027,9,1),'Portfolio Register'!$A24&amp;" (2)",IF(EDATE(DATE(YEAR('Portfolio Register'!$U24),MONTH('Portfolio Register'!$U24),1),3)=DATE(2027,9,1),'Portfolio Register'!$A24&amp;" (FINAL)",""))),"")))</f>
        <v/>
      </c>
      <c r="V25" s="106" t="str">
        <f aca="false">IF('Portfolio Register'!$A24="","",IF('Portfolio Register'!$U24="","",IFERROR(IF(EDATE(DATE(YEAR('Portfolio Register'!$U24),MONTH('Portfolio Register'!$U24),1),1)=DATE(2027,10,1),'Portfolio Register'!$A24&amp;" (1)",IF(EDATE(DATE(YEAR('Portfolio Register'!$U24),MONTH('Portfolio Register'!$U24),1),2)=DATE(2027,10,1),'Portfolio Register'!$A24&amp;" (2)",IF(EDATE(DATE(YEAR('Portfolio Register'!$U24),MONTH('Portfolio Register'!$U24),1),3)=DATE(2027,10,1),'Portfolio Register'!$A24&amp;" (FINAL)",""))),"")))</f>
        <v/>
      </c>
      <c r="W25" s="106" t="str">
        <f aca="false">IF('Portfolio Register'!$A24="","",IF('Portfolio Register'!$U24="","",IFERROR(IF(EDATE(DATE(YEAR('Portfolio Register'!$U24),MONTH('Portfolio Register'!$U24),1),1)=DATE(2027,11,1),'Portfolio Register'!$A24&amp;" (1)",IF(EDATE(DATE(YEAR('Portfolio Register'!$U24),MONTH('Portfolio Register'!$U24),1),2)=DATE(2027,11,1),'Portfolio Register'!$A24&amp;" (2)",IF(EDATE(DATE(YEAR('Portfolio Register'!$U24),MONTH('Portfolio Register'!$U24),1),3)=DATE(2027,11,1),'Portfolio Register'!$A24&amp;" (FINAL)",""))),"")))</f>
        <v/>
      </c>
      <c r="X25" s="106" t="str">
        <f aca="false">IF('Portfolio Register'!$A24="","",IF('Portfolio Register'!$U24="","",IFERROR(IF(EDATE(DATE(YEAR('Portfolio Register'!$U24),MONTH('Portfolio Register'!$U24),1),1)=DATE(2027,12,1),'Portfolio Register'!$A24&amp;" (1)",IF(EDATE(DATE(YEAR('Portfolio Register'!$U24),MONTH('Portfolio Register'!$U24),1),2)=DATE(2027,12,1),'Portfolio Register'!$A24&amp;" (2)",IF(EDATE(DATE(YEAR('Portfolio Register'!$U24),MONTH('Portfolio Register'!$U24),1),3)=DATE(2027,12,1),'Portfolio Register'!$A24&amp;" (FINAL)",""))),"")))</f>
        <v/>
      </c>
    </row>
    <row r="26" customFormat="false" ht="21.95" hidden="false" customHeight="true" outlineLevel="0" collapsed="false">
      <c r="A26" s="106" t="str">
        <f aca="false">IF('Portfolio Register'!$A25="","",IF('Portfolio Register'!$U25="","",IFERROR(IF(EDATE(DATE(YEAR('Portfolio Register'!$U25),MONTH('Portfolio Register'!$U25),1),1)=DATE(2026,1,1),'Portfolio Register'!$A25&amp;" (1)",IF(EDATE(DATE(YEAR('Portfolio Register'!$U25),MONTH('Portfolio Register'!$U25),1),2)=DATE(2026,1,1),'Portfolio Register'!$A25&amp;" (2)",IF(EDATE(DATE(YEAR('Portfolio Register'!$U25),MONTH('Portfolio Register'!$U25),1),3)=DATE(2026,1,1),'Portfolio Register'!$A25&amp;" (FINAL)",""))),"")))</f>
        <v/>
      </c>
      <c r="B26" s="106" t="str">
        <f aca="false">IF('Portfolio Register'!$A25="","",IF('Portfolio Register'!$U25="","",IFERROR(IF(EDATE(DATE(YEAR('Portfolio Register'!$U25),MONTH('Portfolio Register'!$U25),1),1)=DATE(2026,2,1),'Portfolio Register'!$A25&amp;" (1)",IF(EDATE(DATE(YEAR('Portfolio Register'!$U25),MONTH('Portfolio Register'!$U25),1),2)=DATE(2026,2,1),'Portfolio Register'!$A25&amp;" (2)",IF(EDATE(DATE(YEAR('Portfolio Register'!$U25),MONTH('Portfolio Register'!$U25),1),3)=DATE(2026,2,1),'Portfolio Register'!$A25&amp;" (FINAL)",""))),"")))</f>
        <v/>
      </c>
      <c r="C26" s="106" t="str">
        <f aca="false">IF('Portfolio Register'!$A25="","",IF('Portfolio Register'!$U25="","",IFERROR(IF(EDATE(DATE(YEAR('Portfolio Register'!$U25),MONTH('Portfolio Register'!$U25),1),1)=DATE(2026,3,1),'Portfolio Register'!$A25&amp;" (1)",IF(EDATE(DATE(YEAR('Portfolio Register'!$U25),MONTH('Portfolio Register'!$U25),1),2)=DATE(2026,3,1),'Portfolio Register'!$A25&amp;" (2)",IF(EDATE(DATE(YEAR('Portfolio Register'!$U25),MONTH('Portfolio Register'!$U25),1),3)=DATE(2026,3,1),'Portfolio Register'!$A25&amp;" (FINAL)",""))),"")))</f>
        <v/>
      </c>
      <c r="D26" s="106" t="str">
        <f aca="false">IF('Portfolio Register'!$A25="","",IF('Portfolio Register'!$U25="","",IFERROR(IF(EDATE(DATE(YEAR('Portfolio Register'!$U25),MONTH('Portfolio Register'!$U25),1),1)=DATE(2026,4,1),'Portfolio Register'!$A25&amp;" (1)",IF(EDATE(DATE(YEAR('Portfolio Register'!$U25),MONTH('Portfolio Register'!$U25),1),2)=DATE(2026,4,1),'Portfolio Register'!$A25&amp;" (2)",IF(EDATE(DATE(YEAR('Portfolio Register'!$U25),MONTH('Portfolio Register'!$U25),1),3)=DATE(2026,4,1),'Portfolio Register'!$A25&amp;" (FINAL)",""))),"")))</f>
        <v/>
      </c>
      <c r="E26" s="106" t="str">
        <f aca="false">IF('Portfolio Register'!$A25="","",IF('Portfolio Register'!$U25="","",IFERROR(IF(EDATE(DATE(YEAR('Portfolio Register'!$U25),MONTH('Portfolio Register'!$U25),1),1)=DATE(2026,5,1),'Portfolio Register'!$A25&amp;" (1)",IF(EDATE(DATE(YEAR('Portfolio Register'!$U25),MONTH('Portfolio Register'!$U25),1),2)=DATE(2026,5,1),'Portfolio Register'!$A25&amp;" (2)",IF(EDATE(DATE(YEAR('Portfolio Register'!$U25),MONTH('Portfolio Register'!$U25),1),3)=DATE(2026,5,1),'Portfolio Register'!$A25&amp;" (FINAL)",""))),"")))</f>
        <v/>
      </c>
      <c r="F26" s="106" t="str">
        <f aca="false">IF('Portfolio Register'!$A25="","",IF('Portfolio Register'!$U25="","",IFERROR(IF(EDATE(DATE(YEAR('Portfolio Register'!$U25),MONTH('Portfolio Register'!$U25),1),1)=DATE(2026,6,1),'Portfolio Register'!$A25&amp;" (1)",IF(EDATE(DATE(YEAR('Portfolio Register'!$U25),MONTH('Portfolio Register'!$U25),1),2)=DATE(2026,6,1),'Portfolio Register'!$A25&amp;" (2)",IF(EDATE(DATE(YEAR('Portfolio Register'!$U25),MONTH('Portfolio Register'!$U25),1),3)=DATE(2026,6,1),'Portfolio Register'!$A25&amp;" (FINAL)",""))),"")))</f>
        <v/>
      </c>
      <c r="G26" s="106" t="str">
        <f aca="false">IF('Portfolio Register'!$A25="","",IF('Portfolio Register'!$U25="","",IFERROR(IF(EDATE(DATE(YEAR('Portfolio Register'!$U25),MONTH('Portfolio Register'!$U25),1),1)=DATE(2026,7,1),'Portfolio Register'!$A25&amp;" (1)",IF(EDATE(DATE(YEAR('Portfolio Register'!$U25),MONTH('Portfolio Register'!$U25),1),2)=DATE(2026,7,1),'Portfolio Register'!$A25&amp;" (2)",IF(EDATE(DATE(YEAR('Portfolio Register'!$U25),MONTH('Portfolio Register'!$U25),1),3)=DATE(2026,7,1),'Portfolio Register'!$A25&amp;" (FINAL)",""))),"")))</f>
        <v/>
      </c>
      <c r="H26" s="107" t="str">
        <f aca="false">IF('Portfolio Register'!$A25="","",IF('Portfolio Register'!$U25="","",IFERROR(IF(EDATE(DATE(YEAR('Portfolio Register'!$U25),MONTH('Portfolio Register'!$U25),1),1)=DATE(2026,8,1),'Portfolio Register'!$A25&amp;" (1)",IF(EDATE(DATE(YEAR('Portfolio Register'!$U25),MONTH('Portfolio Register'!$U25),1),2)=DATE(2026,8,1),'Portfolio Register'!$A25&amp;" (2)",IF(EDATE(DATE(YEAR('Portfolio Register'!$U25),MONTH('Portfolio Register'!$U25),1),3)=DATE(2026,8,1),'Portfolio Register'!$A25&amp;" (FINAL)",""))),"")))</f>
        <v/>
      </c>
      <c r="I26" s="108" t="str">
        <f aca="false">IF('Portfolio Register'!$A25="","",IF('Portfolio Register'!$U25="","",IFERROR(IF(EDATE(DATE(YEAR('Portfolio Register'!$U25),MONTH('Portfolio Register'!$U25),1),1)=DATE(2026,9,1),'Portfolio Register'!$A25&amp;" (1)",IF(EDATE(DATE(YEAR('Portfolio Register'!$U25),MONTH('Portfolio Register'!$U25),1),2)=DATE(2026,9,1),'Portfolio Register'!$A25&amp;" (2)",IF(EDATE(DATE(YEAR('Portfolio Register'!$U25),MONTH('Portfolio Register'!$U25),1),3)=DATE(2026,9,1),'Portfolio Register'!$A25&amp;" (FINAL)",""))),"")))</f>
        <v/>
      </c>
      <c r="J26" s="108" t="str">
        <f aca="false">IF('Portfolio Register'!$A25="","",IF('Portfolio Register'!$U25="","",IFERROR(IF(EDATE(DATE(YEAR('Portfolio Register'!$U25),MONTH('Portfolio Register'!$U25),1),1)=DATE(2026,10,1),'Portfolio Register'!$A25&amp;" (1)",IF(EDATE(DATE(YEAR('Portfolio Register'!$U25),MONTH('Portfolio Register'!$U25),1),2)=DATE(2026,10,1),'Portfolio Register'!$A25&amp;" (2)",IF(EDATE(DATE(YEAR('Portfolio Register'!$U25),MONTH('Portfolio Register'!$U25),1),3)=DATE(2026,10,1),'Portfolio Register'!$A25&amp;" (FINAL)",""))),"")))</f>
        <v/>
      </c>
      <c r="K26" s="106" t="str">
        <f aca="false">IF('Portfolio Register'!$A25="","",IF('Portfolio Register'!$U25="","",IFERROR(IF(EDATE(DATE(YEAR('Portfolio Register'!$U25),MONTH('Portfolio Register'!$U25),1),1)=DATE(2026,11,1),'Portfolio Register'!$A25&amp;" (1)",IF(EDATE(DATE(YEAR('Portfolio Register'!$U25),MONTH('Portfolio Register'!$U25),1),2)=DATE(2026,11,1),'Portfolio Register'!$A25&amp;" (2)",IF(EDATE(DATE(YEAR('Portfolio Register'!$U25),MONTH('Portfolio Register'!$U25),1),3)=DATE(2026,11,1),'Portfolio Register'!$A25&amp;" (FINAL)",""))),"")))</f>
        <v/>
      </c>
      <c r="L26" s="106" t="str">
        <f aca="false">IF('Portfolio Register'!$A25="","",IF('Portfolio Register'!$U25="","",IFERROR(IF(EDATE(DATE(YEAR('Portfolio Register'!$U25),MONTH('Portfolio Register'!$U25),1),1)=DATE(2026,12,1),'Portfolio Register'!$A25&amp;" (1)",IF(EDATE(DATE(YEAR('Portfolio Register'!$U25),MONTH('Portfolio Register'!$U25),1),2)=DATE(2026,12,1),'Portfolio Register'!$A25&amp;" (2)",IF(EDATE(DATE(YEAR('Portfolio Register'!$U25),MONTH('Portfolio Register'!$U25),1),3)=DATE(2026,12,1),'Portfolio Register'!$A25&amp;" (FINAL)",""))),"")))</f>
        <v/>
      </c>
      <c r="M26" s="109" t="str">
        <f aca="false">IF('Portfolio Register'!$A25="","",IF('Portfolio Register'!$U25="","",IFERROR(IF(EDATE(DATE(YEAR('Portfolio Register'!$U25),MONTH('Portfolio Register'!$U25),1),1)=DATE(2027,1,1),'Portfolio Register'!$A25&amp;" (1)",IF(EDATE(DATE(YEAR('Portfolio Register'!$U25),MONTH('Portfolio Register'!$U25),1),2)=DATE(2027,1,1),'Portfolio Register'!$A25&amp;" (2)",IF(EDATE(DATE(YEAR('Portfolio Register'!$U25),MONTH('Portfolio Register'!$U25),1),3)=DATE(2027,1,1),'Portfolio Register'!$A25&amp;" (FINAL)",""))),"")))</f>
        <v/>
      </c>
      <c r="N26" s="106" t="str">
        <f aca="false">IF('Portfolio Register'!$A25="","",IF('Portfolio Register'!$U25="","",IFERROR(IF(EDATE(DATE(YEAR('Portfolio Register'!$U25),MONTH('Portfolio Register'!$U25),1),1)=DATE(2027,2,1),'Portfolio Register'!$A25&amp;" (1)",IF(EDATE(DATE(YEAR('Portfolio Register'!$U25),MONTH('Portfolio Register'!$U25),1),2)=DATE(2027,2,1),'Portfolio Register'!$A25&amp;" (2)",IF(EDATE(DATE(YEAR('Portfolio Register'!$U25),MONTH('Portfolio Register'!$U25),1),3)=DATE(2027,2,1),'Portfolio Register'!$A25&amp;" (FINAL)",""))),"")))</f>
        <v/>
      </c>
      <c r="O26" s="106" t="str">
        <f aca="false">IF('Portfolio Register'!$A25="","",IF('Portfolio Register'!$U25="","",IFERROR(IF(EDATE(DATE(YEAR('Portfolio Register'!$U25),MONTH('Portfolio Register'!$U25),1),1)=DATE(2027,3,1),'Portfolio Register'!$A25&amp;" (1)",IF(EDATE(DATE(YEAR('Portfolio Register'!$U25),MONTH('Portfolio Register'!$U25),1),2)=DATE(2027,3,1),'Portfolio Register'!$A25&amp;" (2)",IF(EDATE(DATE(YEAR('Portfolio Register'!$U25),MONTH('Portfolio Register'!$U25),1),3)=DATE(2027,3,1),'Portfolio Register'!$A25&amp;" (FINAL)",""))),"")))</f>
        <v/>
      </c>
      <c r="P26" s="106" t="str">
        <f aca="false">IF('Portfolio Register'!$A25="","",IF('Portfolio Register'!$U25="","",IFERROR(IF(EDATE(DATE(YEAR('Portfolio Register'!$U25),MONTH('Portfolio Register'!$U25),1),1)=DATE(2027,4,1),'Portfolio Register'!$A25&amp;" (1)",IF(EDATE(DATE(YEAR('Portfolio Register'!$U25),MONTH('Portfolio Register'!$U25),1),2)=DATE(2027,4,1),'Portfolio Register'!$A25&amp;" (2)",IF(EDATE(DATE(YEAR('Portfolio Register'!$U25),MONTH('Portfolio Register'!$U25),1),3)=DATE(2027,4,1),'Portfolio Register'!$A25&amp;" (FINAL)",""))),"")))</f>
        <v/>
      </c>
      <c r="Q26" s="106" t="str">
        <f aca="false">IF('Portfolio Register'!$A25="","",IF('Portfolio Register'!$U25="","",IFERROR(IF(EDATE(DATE(YEAR('Portfolio Register'!$U25),MONTH('Portfolio Register'!$U25),1),1)=DATE(2027,5,1),'Portfolio Register'!$A25&amp;" (1)",IF(EDATE(DATE(YEAR('Portfolio Register'!$U25),MONTH('Portfolio Register'!$U25),1),2)=DATE(2027,5,1),'Portfolio Register'!$A25&amp;" (2)",IF(EDATE(DATE(YEAR('Portfolio Register'!$U25),MONTH('Portfolio Register'!$U25),1),3)=DATE(2027,5,1),'Portfolio Register'!$A25&amp;" (FINAL)",""))),"")))</f>
        <v/>
      </c>
      <c r="R26" s="106" t="str">
        <f aca="false">IF('Portfolio Register'!$A25="","",IF('Portfolio Register'!$U25="","",IFERROR(IF(EDATE(DATE(YEAR('Portfolio Register'!$U25),MONTH('Portfolio Register'!$U25),1),1)=DATE(2027,6,1),'Portfolio Register'!$A25&amp;" (1)",IF(EDATE(DATE(YEAR('Portfolio Register'!$U25),MONTH('Portfolio Register'!$U25),1),2)=DATE(2027,6,1),'Portfolio Register'!$A25&amp;" (2)",IF(EDATE(DATE(YEAR('Portfolio Register'!$U25),MONTH('Portfolio Register'!$U25),1),3)=DATE(2027,6,1),'Portfolio Register'!$A25&amp;" (FINAL)",""))),"")))</f>
        <v/>
      </c>
      <c r="S26" s="106" t="str">
        <f aca="false">IF('Portfolio Register'!$A25="","",IF('Portfolio Register'!$U25="","",IFERROR(IF(EDATE(DATE(YEAR('Portfolio Register'!$U25),MONTH('Portfolio Register'!$U25),1),1)=DATE(2027,7,1),'Portfolio Register'!$A25&amp;" (1)",IF(EDATE(DATE(YEAR('Portfolio Register'!$U25),MONTH('Portfolio Register'!$U25),1),2)=DATE(2027,7,1),'Portfolio Register'!$A25&amp;" (2)",IF(EDATE(DATE(YEAR('Portfolio Register'!$U25),MONTH('Portfolio Register'!$U25),1),3)=DATE(2027,7,1),'Portfolio Register'!$A25&amp;" (FINAL)",""))),"")))</f>
        <v/>
      </c>
      <c r="T26" s="106" t="str">
        <f aca="false">IF('Portfolio Register'!$A25="","",IF('Portfolio Register'!$U25="","",IFERROR(IF(EDATE(DATE(YEAR('Portfolio Register'!$U25),MONTH('Portfolio Register'!$U25),1),1)=DATE(2027,8,1),'Portfolio Register'!$A25&amp;" (1)",IF(EDATE(DATE(YEAR('Portfolio Register'!$U25),MONTH('Portfolio Register'!$U25),1),2)=DATE(2027,8,1),'Portfolio Register'!$A25&amp;" (2)",IF(EDATE(DATE(YEAR('Portfolio Register'!$U25),MONTH('Portfolio Register'!$U25),1),3)=DATE(2027,8,1),'Portfolio Register'!$A25&amp;" (FINAL)",""))),"")))</f>
        <v/>
      </c>
      <c r="U26" s="106" t="str">
        <f aca="false">IF('Portfolio Register'!$A25="","",IF('Portfolio Register'!$U25="","",IFERROR(IF(EDATE(DATE(YEAR('Portfolio Register'!$U25),MONTH('Portfolio Register'!$U25),1),1)=DATE(2027,9,1),'Portfolio Register'!$A25&amp;" (1)",IF(EDATE(DATE(YEAR('Portfolio Register'!$U25),MONTH('Portfolio Register'!$U25),1),2)=DATE(2027,9,1),'Portfolio Register'!$A25&amp;" (2)",IF(EDATE(DATE(YEAR('Portfolio Register'!$U25),MONTH('Portfolio Register'!$U25),1),3)=DATE(2027,9,1),'Portfolio Register'!$A25&amp;" (FINAL)",""))),"")))</f>
        <v/>
      </c>
      <c r="V26" s="106" t="str">
        <f aca="false">IF('Portfolio Register'!$A25="","",IF('Portfolio Register'!$U25="","",IFERROR(IF(EDATE(DATE(YEAR('Portfolio Register'!$U25),MONTH('Portfolio Register'!$U25),1),1)=DATE(2027,10,1),'Portfolio Register'!$A25&amp;" (1)",IF(EDATE(DATE(YEAR('Portfolio Register'!$U25),MONTH('Portfolio Register'!$U25),1),2)=DATE(2027,10,1),'Portfolio Register'!$A25&amp;" (2)",IF(EDATE(DATE(YEAR('Portfolio Register'!$U25),MONTH('Portfolio Register'!$U25),1),3)=DATE(2027,10,1),'Portfolio Register'!$A25&amp;" (FINAL)",""))),"")))</f>
        <v/>
      </c>
      <c r="W26" s="106" t="str">
        <f aca="false">IF('Portfolio Register'!$A25="","",IF('Portfolio Register'!$U25="","",IFERROR(IF(EDATE(DATE(YEAR('Portfolio Register'!$U25),MONTH('Portfolio Register'!$U25),1),1)=DATE(2027,11,1),'Portfolio Register'!$A25&amp;" (1)",IF(EDATE(DATE(YEAR('Portfolio Register'!$U25),MONTH('Portfolio Register'!$U25),1),2)=DATE(2027,11,1),'Portfolio Register'!$A25&amp;" (2)",IF(EDATE(DATE(YEAR('Portfolio Register'!$U25),MONTH('Portfolio Register'!$U25),1),3)=DATE(2027,11,1),'Portfolio Register'!$A25&amp;" (FINAL)",""))),"")))</f>
        <v/>
      </c>
      <c r="X26" s="106" t="str">
        <f aca="false">IF('Portfolio Register'!$A25="","",IF('Portfolio Register'!$U25="","",IFERROR(IF(EDATE(DATE(YEAR('Portfolio Register'!$U25),MONTH('Portfolio Register'!$U25),1),1)=DATE(2027,12,1),'Portfolio Register'!$A25&amp;" (1)",IF(EDATE(DATE(YEAR('Portfolio Register'!$U25),MONTH('Portfolio Register'!$U25),1),2)=DATE(2027,12,1),'Portfolio Register'!$A25&amp;" (2)",IF(EDATE(DATE(YEAR('Portfolio Register'!$U25),MONTH('Portfolio Register'!$U25),1),3)=DATE(2027,12,1),'Portfolio Register'!$A25&amp;" (FINAL)",""))),"")))</f>
        <v/>
      </c>
    </row>
    <row r="27" customFormat="false" ht="21.95" hidden="false" customHeight="true" outlineLevel="0" collapsed="false">
      <c r="A27" s="106" t="str">
        <f aca="false">IF('Portfolio Register'!$A26="","",IF('Portfolio Register'!$U26="","",IFERROR(IF(EDATE(DATE(YEAR('Portfolio Register'!$U26),MONTH('Portfolio Register'!$U26),1),1)=DATE(2026,1,1),'Portfolio Register'!$A26&amp;" (1)",IF(EDATE(DATE(YEAR('Portfolio Register'!$U26),MONTH('Portfolio Register'!$U26),1),2)=DATE(2026,1,1),'Portfolio Register'!$A26&amp;" (2)",IF(EDATE(DATE(YEAR('Portfolio Register'!$U26),MONTH('Portfolio Register'!$U26),1),3)=DATE(2026,1,1),'Portfolio Register'!$A26&amp;" (FINAL)",""))),"")))</f>
        <v/>
      </c>
      <c r="B27" s="106" t="str">
        <f aca="false">IF('Portfolio Register'!$A26="","",IF('Portfolio Register'!$U26="","",IFERROR(IF(EDATE(DATE(YEAR('Portfolio Register'!$U26),MONTH('Portfolio Register'!$U26),1),1)=DATE(2026,2,1),'Portfolio Register'!$A26&amp;" (1)",IF(EDATE(DATE(YEAR('Portfolio Register'!$U26),MONTH('Portfolio Register'!$U26),1),2)=DATE(2026,2,1),'Portfolio Register'!$A26&amp;" (2)",IF(EDATE(DATE(YEAR('Portfolio Register'!$U26),MONTH('Portfolio Register'!$U26),1),3)=DATE(2026,2,1),'Portfolio Register'!$A26&amp;" (FINAL)",""))),"")))</f>
        <v/>
      </c>
      <c r="C27" s="106" t="str">
        <f aca="false">IF('Portfolio Register'!$A26="","",IF('Portfolio Register'!$U26="","",IFERROR(IF(EDATE(DATE(YEAR('Portfolio Register'!$U26),MONTH('Portfolio Register'!$U26),1),1)=DATE(2026,3,1),'Portfolio Register'!$A26&amp;" (1)",IF(EDATE(DATE(YEAR('Portfolio Register'!$U26),MONTH('Portfolio Register'!$U26),1),2)=DATE(2026,3,1),'Portfolio Register'!$A26&amp;" (2)",IF(EDATE(DATE(YEAR('Portfolio Register'!$U26),MONTH('Portfolio Register'!$U26),1),3)=DATE(2026,3,1),'Portfolio Register'!$A26&amp;" (FINAL)",""))),"")))</f>
        <v/>
      </c>
      <c r="D27" s="106" t="str">
        <f aca="false">IF('Portfolio Register'!$A26="","",IF('Portfolio Register'!$U26="","",IFERROR(IF(EDATE(DATE(YEAR('Portfolio Register'!$U26),MONTH('Portfolio Register'!$U26),1),1)=DATE(2026,4,1),'Portfolio Register'!$A26&amp;" (1)",IF(EDATE(DATE(YEAR('Portfolio Register'!$U26),MONTH('Portfolio Register'!$U26),1),2)=DATE(2026,4,1),'Portfolio Register'!$A26&amp;" (2)",IF(EDATE(DATE(YEAR('Portfolio Register'!$U26),MONTH('Portfolio Register'!$U26),1),3)=DATE(2026,4,1),'Portfolio Register'!$A26&amp;" (FINAL)",""))),"")))</f>
        <v/>
      </c>
      <c r="E27" s="106" t="str">
        <f aca="false">IF('Portfolio Register'!$A26="","",IF('Portfolio Register'!$U26="","",IFERROR(IF(EDATE(DATE(YEAR('Portfolio Register'!$U26),MONTH('Portfolio Register'!$U26),1),1)=DATE(2026,5,1),'Portfolio Register'!$A26&amp;" (1)",IF(EDATE(DATE(YEAR('Portfolio Register'!$U26),MONTH('Portfolio Register'!$U26),1),2)=DATE(2026,5,1),'Portfolio Register'!$A26&amp;" (2)",IF(EDATE(DATE(YEAR('Portfolio Register'!$U26),MONTH('Portfolio Register'!$U26),1),3)=DATE(2026,5,1),'Portfolio Register'!$A26&amp;" (FINAL)",""))),"")))</f>
        <v/>
      </c>
      <c r="F27" s="106" t="str">
        <f aca="false">IF('Portfolio Register'!$A26="","",IF('Portfolio Register'!$U26="","",IFERROR(IF(EDATE(DATE(YEAR('Portfolio Register'!$U26),MONTH('Portfolio Register'!$U26),1),1)=DATE(2026,6,1),'Portfolio Register'!$A26&amp;" (1)",IF(EDATE(DATE(YEAR('Portfolio Register'!$U26),MONTH('Portfolio Register'!$U26),1),2)=DATE(2026,6,1),'Portfolio Register'!$A26&amp;" (2)",IF(EDATE(DATE(YEAR('Portfolio Register'!$U26),MONTH('Portfolio Register'!$U26),1),3)=DATE(2026,6,1),'Portfolio Register'!$A26&amp;" (FINAL)",""))),"")))</f>
        <v/>
      </c>
      <c r="G27" s="106" t="str">
        <f aca="false">IF('Portfolio Register'!$A26="","",IF('Portfolio Register'!$U26="","",IFERROR(IF(EDATE(DATE(YEAR('Portfolio Register'!$U26),MONTH('Portfolio Register'!$U26),1),1)=DATE(2026,7,1),'Portfolio Register'!$A26&amp;" (1)",IF(EDATE(DATE(YEAR('Portfolio Register'!$U26),MONTH('Portfolio Register'!$U26),1),2)=DATE(2026,7,1),'Portfolio Register'!$A26&amp;" (2)",IF(EDATE(DATE(YEAR('Portfolio Register'!$U26),MONTH('Portfolio Register'!$U26),1),3)=DATE(2026,7,1),'Portfolio Register'!$A26&amp;" (FINAL)",""))),"")))</f>
        <v/>
      </c>
      <c r="H27" s="107" t="str">
        <f aca="false">IF('Portfolio Register'!$A26="","",IF('Portfolio Register'!$U26="","",IFERROR(IF(EDATE(DATE(YEAR('Portfolio Register'!$U26),MONTH('Portfolio Register'!$U26),1),1)=DATE(2026,8,1),'Portfolio Register'!$A26&amp;" (1)",IF(EDATE(DATE(YEAR('Portfolio Register'!$U26),MONTH('Portfolio Register'!$U26),1),2)=DATE(2026,8,1),'Portfolio Register'!$A26&amp;" (2)",IF(EDATE(DATE(YEAR('Portfolio Register'!$U26),MONTH('Portfolio Register'!$U26),1),3)=DATE(2026,8,1),'Portfolio Register'!$A26&amp;" (FINAL)",""))),"")))</f>
        <v/>
      </c>
      <c r="I27" s="108" t="str">
        <f aca="false">IF('Portfolio Register'!$A26="","",IF('Portfolio Register'!$U26="","",IFERROR(IF(EDATE(DATE(YEAR('Portfolio Register'!$U26),MONTH('Portfolio Register'!$U26),1),1)=DATE(2026,9,1),'Portfolio Register'!$A26&amp;" (1)",IF(EDATE(DATE(YEAR('Portfolio Register'!$U26),MONTH('Portfolio Register'!$U26),1),2)=DATE(2026,9,1),'Portfolio Register'!$A26&amp;" (2)",IF(EDATE(DATE(YEAR('Portfolio Register'!$U26),MONTH('Portfolio Register'!$U26),1),3)=DATE(2026,9,1),'Portfolio Register'!$A26&amp;" (FINAL)",""))),"")))</f>
        <v/>
      </c>
      <c r="J27" s="108" t="str">
        <f aca="false">IF('Portfolio Register'!$A26="","",IF('Portfolio Register'!$U26="","",IFERROR(IF(EDATE(DATE(YEAR('Portfolio Register'!$U26),MONTH('Portfolio Register'!$U26),1),1)=DATE(2026,10,1),'Portfolio Register'!$A26&amp;" (1)",IF(EDATE(DATE(YEAR('Portfolio Register'!$U26),MONTH('Portfolio Register'!$U26),1),2)=DATE(2026,10,1),'Portfolio Register'!$A26&amp;" (2)",IF(EDATE(DATE(YEAR('Portfolio Register'!$U26),MONTH('Portfolio Register'!$U26),1),3)=DATE(2026,10,1),'Portfolio Register'!$A26&amp;" (FINAL)",""))),"")))</f>
        <v/>
      </c>
      <c r="K27" s="106" t="str">
        <f aca="false">IF('Portfolio Register'!$A26="","",IF('Portfolio Register'!$U26="","",IFERROR(IF(EDATE(DATE(YEAR('Portfolio Register'!$U26),MONTH('Portfolio Register'!$U26),1),1)=DATE(2026,11,1),'Portfolio Register'!$A26&amp;" (1)",IF(EDATE(DATE(YEAR('Portfolio Register'!$U26),MONTH('Portfolio Register'!$U26),1),2)=DATE(2026,11,1),'Portfolio Register'!$A26&amp;" (2)",IF(EDATE(DATE(YEAR('Portfolio Register'!$U26),MONTH('Portfolio Register'!$U26),1),3)=DATE(2026,11,1),'Portfolio Register'!$A26&amp;" (FINAL)",""))),"")))</f>
        <v/>
      </c>
      <c r="L27" s="106" t="str">
        <f aca="false">IF('Portfolio Register'!$A26="","",IF('Portfolio Register'!$U26="","",IFERROR(IF(EDATE(DATE(YEAR('Portfolio Register'!$U26),MONTH('Portfolio Register'!$U26),1),1)=DATE(2026,12,1),'Portfolio Register'!$A26&amp;" (1)",IF(EDATE(DATE(YEAR('Portfolio Register'!$U26),MONTH('Portfolio Register'!$U26),1),2)=DATE(2026,12,1),'Portfolio Register'!$A26&amp;" (2)",IF(EDATE(DATE(YEAR('Portfolio Register'!$U26),MONTH('Portfolio Register'!$U26),1),3)=DATE(2026,12,1),'Portfolio Register'!$A26&amp;" (FINAL)",""))),"")))</f>
        <v/>
      </c>
      <c r="M27" s="109" t="str">
        <f aca="false">IF('Portfolio Register'!$A26="","",IF('Portfolio Register'!$U26="","",IFERROR(IF(EDATE(DATE(YEAR('Portfolio Register'!$U26),MONTH('Portfolio Register'!$U26),1),1)=DATE(2027,1,1),'Portfolio Register'!$A26&amp;" (1)",IF(EDATE(DATE(YEAR('Portfolio Register'!$U26),MONTH('Portfolio Register'!$U26),1),2)=DATE(2027,1,1),'Portfolio Register'!$A26&amp;" (2)",IF(EDATE(DATE(YEAR('Portfolio Register'!$U26),MONTH('Portfolio Register'!$U26),1),3)=DATE(2027,1,1),'Portfolio Register'!$A26&amp;" (FINAL)",""))),"")))</f>
        <v/>
      </c>
      <c r="N27" s="106" t="str">
        <f aca="false">IF('Portfolio Register'!$A26="","",IF('Portfolio Register'!$U26="","",IFERROR(IF(EDATE(DATE(YEAR('Portfolio Register'!$U26),MONTH('Portfolio Register'!$U26),1),1)=DATE(2027,2,1),'Portfolio Register'!$A26&amp;" (1)",IF(EDATE(DATE(YEAR('Portfolio Register'!$U26),MONTH('Portfolio Register'!$U26),1),2)=DATE(2027,2,1),'Portfolio Register'!$A26&amp;" (2)",IF(EDATE(DATE(YEAR('Portfolio Register'!$U26),MONTH('Portfolio Register'!$U26),1),3)=DATE(2027,2,1),'Portfolio Register'!$A26&amp;" (FINAL)",""))),"")))</f>
        <v/>
      </c>
      <c r="O27" s="106" t="str">
        <f aca="false">IF('Portfolio Register'!$A26="","",IF('Portfolio Register'!$U26="","",IFERROR(IF(EDATE(DATE(YEAR('Portfolio Register'!$U26),MONTH('Portfolio Register'!$U26),1),1)=DATE(2027,3,1),'Portfolio Register'!$A26&amp;" (1)",IF(EDATE(DATE(YEAR('Portfolio Register'!$U26),MONTH('Portfolio Register'!$U26),1),2)=DATE(2027,3,1),'Portfolio Register'!$A26&amp;" (2)",IF(EDATE(DATE(YEAR('Portfolio Register'!$U26),MONTH('Portfolio Register'!$U26),1),3)=DATE(2027,3,1),'Portfolio Register'!$A26&amp;" (FINAL)",""))),"")))</f>
        <v/>
      </c>
      <c r="P27" s="106" t="str">
        <f aca="false">IF('Portfolio Register'!$A26="","",IF('Portfolio Register'!$U26="","",IFERROR(IF(EDATE(DATE(YEAR('Portfolio Register'!$U26),MONTH('Portfolio Register'!$U26),1),1)=DATE(2027,4,1),'Portfolio Register'!$A26&amp;" (1)",IF(EDATE(DATE(YEAR('Portfolio Register'!$U26),MONTH('Portfolio Register'!$U26),1),2)=DATE(2027,4,1),'Portfolio Register'!$A26&amp;" (2)",IF(EDATE(DATE(YEAR('Portfolio Register'!$U26),MONTH('Portfolio Register'!$U26),1),3)=DATE(2027,4,1),'Portfolio Register'!$A26&amp;" (FINAL)",""))),"")))</f>
        <v/>
      </c>
      <c r="Q27" s="106" t="str">
        <f aca="false">IF('Portfolio Register'!$A26="","",IF('Portfolio Register'!$U26="","",IFERROR(IF(EDATE(DATE(YEAR('Portfolio Register'!$U26),MONTH('Portfolio Register'!$U26),1),1)=DATE(2027,5,1),'Portfolio Register'!$A26&amp;" (1)",IF(EDATE(DATE(YEAR('Portfolio Register'!$U26),MONTH('Portfolio Register'!$U26),1),2)=DATE(2027,5,1),'Portfolio Register'!$A26&amp;" (2)",IF(EDATE(DATE(YEAR('Portfolio Register'!$U26),MONTH('Portfolio Register'!$U26),1),3)=DATE(2027,5,1),'Portfolio Register'!$A26&amp;" (FINAL)",""))),"")))</f>
        <v/>
      </c>
      <c r="R27" s="106" t="str">
        <f aca="false">IF('Portfolio Register'!$A26="","",IF('Portfolio Register'!$U26="","",IFERROR(IF(EDATE(DATE(YEAR('Portfolio Register'!$U26),MONTH('Portfolio Register'!$U26),1),1)=DATE(2027,6,1),'Portfolio Register'!$A26&amp;" (1)",IF(EDATE(DATE(YEAR('Portfolio Register'!$U26),MONTH('Portfolio Register'!$U26),1),2)=DATE(2027,6,1),'Portfolio Register'!$A26&amp;" (2)",IF(EDATE(DATE(YEAR('Portfolio Register'!$U26),MONTH('Portfolio Register'!$U26),1),3)=DATE(2027,6,1),'Portfolio Register'!$A26&amp;" (FINAL)",""))),"")))</f>
        <v/>
      </c>
      <c r="S27" s="106" t="str">
        <f aca="false">IF('Portfolio Register'!$A26="","",IF('Portfolio Register'!$U26="","",IFERROR(IF(EDATE(DATE(YEAR('Portfolio Register'!$U26),MONTH('Portfolio Register'!$U26),1),1)=DATE(2027,7,1),'Portfolio Register'!$A26&amp;" (1)",IF(EDATE(DATE(YEAR('Portfolio Register'!$U26),MONTH('Portfolio Register'!$U26),1),2)=DATE(2027,7,1),'Portfolio Register'!$A26&amp;" (2)",IF(EDATE(DATE(YEAR('Portfolio Register'!$U26),MONTH('Portfolio Register'!$U26),1),3)=DATE(2027,7,1),'Portfolio Register'!$A26&amp;" (FINAL)",""))),"")))</f>
        <v/>
      </c>
      <c r="T27" s="106" t="str">
        <f aca="false">IF('Portfolio Register'!$A26="","",IF('Portfolio Register'!$U26="","",IFERROR(IF(EDATE(DATE(YEAR('Portfolio Register'!$U26),MONTH('Portfolio Register'!$U26),1),1)=DATE(2027,8,1),'Portfolio Register'!$A26&amp;" (1)",IF(EDATE(DATE(YEAR('Portfolio Register'!$U26),MONTH('Portfolio Register'!$U26),1),2)=DATE(2027,8,1),'Portfolio Register'!$A26&amp;" (2)",IF(EDATE(DATE(YEAR('Portfolio Register'!$U26),MONTH('Portfolio Register'!$U26),1),3)=DATE(2027,8,1),'Portfolio Register'!$A26&amp;" (FINAL)",""))),"")))</f>
        <v/>
      </c>
      <c r="U27" s="106" t="str">
        <f aca="false">IF('Portfolio Register'!$A26="","",IF('Portfolio Register'!$U26="","",IFERROR(IF(EDATE(DATE(YEAR('Portfolio Register'!$U26),MONTH('Portfolio Register'!$U26),1),1)=DATE(2027,9,1),'Portfolio Register'!$A26&amp;" (1)",IF(EDATE(DATE(YEAR('Portfolio Register'!$U26),MONTH('Portfolio Register'!$U26),1),2)=DATE(2027,9,1),'Portfolio Register'!$A26&amp;" (2)",IF(EDATE(DATE(YEAR('Portfolio Register'!$U26),MONTH('Portfolio Register'!$U26),1),3)=DATE(2027,9,1),'Portfolio Register'!$A26&amp;" (FINAL)",""))),"")))</f>
        <v/>
      </c>
      <c r="V27" s="106" t="str">
        <f aca="false">IF('Portfolio Register'!$A26="","",IF('Portfolio Register'!$U26="","",IFERROR(IF(EDATE(DATE(YEAR('Portfolio Register'!$U26),MONTH('Portfolio Register'!$U26),1),1)=DATE(2027,10,1),'Portfolio Register'!$A26&amp;" (1)",IF(EDATE(DATE(YEAR('Portfolio Register'!$U26),MONTH('Portfolio Register'!$U26),1),2)=DATE(2027,10,1),'Portfolio Register'!$A26&amp;" (2)",IF(EDATE(DATE(YEAR('Portfolio Register'!$U26),MONTH('Portfolio Register'!$U26),1),3)=DATE(2027,10,1),'Portfolio Register'!$A26&amp;" (FINAL)",""))),"")))</f>
        <v/>
      </c>
      <c r="W27" s="106" t="str">
        <f aca="false">IF('Portfolio Register'!$A26="","",IF('Portfolio Register'!$U26="","",IFERROR(IF(EDATE(DATE(YEAR('Portfolio Register'!$U26),MONTH('Portfolio Register'!$U26),1),1)=DATE(2027,11,1),'Portfolio Register'!$A26&amp;" (1)",IF(EDATE(DATE(YEAR('Portfolio Register'!$U26),MONTH('Portfolio Register'!$U26),1),2)=DATE(2027,11,1),'Portfolio Register'!$A26&amp;" (2)",IF(EDATE(DATE(YEAR('Portfolio Register'!$U26),MONTH('Portfolio Register'!$U26),1),3)=DATE(2027,11,1),'Portfolio Register'!$A26&amp;" (FINAL)",""))),"")))</f>
        <v/>
      </c>
      <c r="X27" s="106" t="str">
        <f aca="false">IF('Portfolio Register'!$A26="","",IF('Portfolio Register'!$U26="","",IFERROR(IF(EDATE(DATE(YEAR('Portfolio Register'!$U26),MONTH('Portfolio Register'!$U26),1),1)=DATE(2027,12,1),'Portfolio Register'!$A26&amp;" (1)",IF(EDATE(DATE(YEAR('Portfolio Register'!$U26),MONTH('Portfolio Register'!$U26),1),2)=DATE(2027,12,1),'Portfolio Register'!$A26&amp;" (2)",IF(EDATE(DATE(YEAR('Portfolio Register'!$U26),MONTH('Portfolio Register'!$U26),1),3)=DATE(2027,12,1),'Portfolio Register'!$A26&amp;" (FINAL)",""))),"")))</f>
        <v/>
      </c>
    </row>
    <row r="28" customFormat="false" ht="21.95" hidden="false" customHeight="true" outlineLevel="0" collapsed="false">
      <c r="A28" s="106" t="str">
        <f aca="false">IF('Portfolio Register'!$A27="","",IF('Portfolio Register'!$U27="","",IFERROR(IF(EDATE(DATE(YEAR('Portfolio Register'!$U27),MONTH('Portfolio Register'!$U27),1),1)=DATE(2026,1,1),'Portfolio Register'!$A27&amp;" (1)",IF(EDATE(DATE(YEAR('Portfolio Register'!$U27),MONTH('Portfolio Register'!$U27),1),2)=DATE(2026,1,1),'Portfolio Register'!$A27&amp;" (2)",IF(EDATE(DATE(YEAR('Portfolio Register'!$U27),MONTH('Portfolio Register'!$U27),1),3)=DATE(2026,1,1),'Portfolio Register'!$A27&amp;" (FINAL)",""))),"")))</f>
        <v/>
      </c>
      <c r="B28" s="106" t="str">
        <f aca="false">IF('Portfolio Register'!$A27="","",IF('Portfolio Register'!$U27="","",IFERROR(IF(EDATE(DATE(YEAR('Portfolio Register'!$U27),MONTH('Portfolio Register'!$U27),1),1)=DATE(2026,2,1),'Portfolio Register'!$A27&amp;" (1)",IF(EDATE(DATE(YEAR('Portfolio Register'!$U27),MONTH('Portfolio Register'!$U27),1),2)=DATE(2026,2,1),'Portfolio Register'!$A27&amp;" (2)",IF(EDATE(DATE(YEAR('Portfolio Register'!$U27),MONTH('Portfolio Register'!$U27),1),3)=DATE(2026,2,1),'Portfolio Register'!$A27&amp;" (FINAL)",""))),"")))</f>
        <v/>
      </c>
      <c r="C28" s="106" t="str">
        <f aca="false">IF('Portfolio Register'!$A27="","",IF('Portfolio Register'!$U27="","",IFERROR(IF(EDATE(DATE(YEAR('Portfolio Register'!$U27),MONTH('Portfolio Register'!$U27),1),1)=DATE(2026,3,1),'Portfolio Register'!$A27&amp;" (1)",IF(EDATE(DATE(YEAR('Portfolio Register'!$U27),MONTH('Portfolio Register'!$U27),1),2)=DATE(2026,3,1),'Portfolio Register'!$A27&amp;" (2)",IF(EDATE(DATE(YEAR('Portfolio Register'!$U27),MONTH('Portfolio Register'!$U27),1),3)=DATE(2026,3,1),'Portfolio Register'!$A27&amp;" (FINAL)",""))),"")))</f>
        <v/>
      </c>
      <c r="D28" s="106" t="str">
        <f aca="false">IF('Portfolio Register'!$A27="","",IF('Portfolio Register'!$U27="","",IFERROR(IF(EDATE(DATE(YEAR('Portfolio Register'!$U27),MONTH('Portfolio Register'!$U27),1),1)=DATE(2026,4,1),'Portfolio Register'!$A27&amp;" (1)",IF(EDATE(DATE(YEAR('Portfolio Register'!$U27),MONTH('Portfolio Register'!$U27),1),2)=DATE(2026,4,1),'Portfolio Register'!$A27&amp;" (2)",IF(EDATE(DATE(YEAR('Portfolio Register'!$U27),MONTH('Portfolio Register'!$U27),1),3)=DATE(2026,4,1),'Portfolio Register'!$A27&amp;" (FINAL)",""))),"")))</f>
        <v/>
      </c>
      <c r="E28" s="106" t="str">
        <f aca="false">IF('Portfolio Register'!$A27="","",IF('Portfolio Register'!$U27="","",IFERROR(IF(EDATE(DATE(YEAR('Portfolio Register'!$U27),MONTH('Portfolio Register'!$U27),1),1)=DATE(2026,5,1),'Portfolio Register'!$A27&amp;" (1)",IF(EDATE(DATE(YEAR('Portfolio Register'!$U27),MONTH('Portfolio Register'!$U27),1),2)=DATE(2026,5,1),'Portfolio Register'!$A27&amp;" (2)",IF(EDATE(DATE(YEAR('Portfolio Register'!$U27),MONTH('Portfolio Register'!$U27),1),3)=DATE(2026,5,1),'Portfolio Register'!$A27&amp;" (FINAL)",""))),"")))</f>
        <v/>
      </c>
      <c r="F28" s="106" t="str">
        <f aca="false">IF('Portfolio Register'!$A27="","",IF('Portfolio Register'!$U27="","",IFERROR(IF(EDATE(DATE(YEAR('Portfolio Register'!$U27),MONTH('Portfolio Register'!$U27),1),1)=DATE(2026,6,1),'Portfolio Register'!$A27&amp;" (1)",IF(EDATE(DATE(YEAR('Portfolio Register'!$U27),MONTH('Portfolio Register'!$U27),1),2)=DATE(2026,6,1),'Portfolio Register'!$A27&amp;" (2)",IF(EDATE(DATE(YEAR('Portfolio Register'!$U27),MONTH('Portfolio Register'!$U27),1),3)=DATE(2026,6,1),'Portfolio Register'!$A27&amp;" (FINAL)",""))),"")))</f>
        <v/>
      </c>
      <c r="G28" s="106" t="str">
        <f aca="false">IF('Portfolio Register'!$A27="","",IF('Portfolio Register'!$U27="","",IFERROR(IF(EDATE(DATE(YEAR('Portfolio Register'!$U27),MONTH('Portfolio Register'!$U27),1),1)=DATE(2026,7,1),'Portfolio Register'!$A27&amp;" (1)",IF(EDATE(DATE(YEAR('Portfolio Register'!$U27),MONTH('Portfolio Register'!$U27),1),2)=DATE(2026,7,1),'Portfolio Register'!$A27&amp;" (2)",IF(EDATE(DATE(YEAR('Portfolio Register'!$U27),MONTH('Portfolio Register'!$U27),1),3)=DATE(2026,7,1),'Portfolio Register'!$A27&amp;" (FINAL)",""))),"")))</f>
        <v/>
      </c>
      <c r="H28" s="107" t="str">
        <f aca="false">IF('Portfolio Register'!$A27="","",IF('Portfolio Register'!$U27="","",IFERROR(IF(EDATE(DATE(YEAR('Portfolio Register'!$U27),MONTH('Portfolio Register'!$U27),1),1)=DATE(2026,8,1),'Portfolio Register'!$A27&amp;" (1)",IF(EDATE(DATE(YEAR('Portfolio Register'!$U27),MONTH('Portfolio Register'!$U27),1),2)=DATE(2026,8,1),'Portfolio Register'!$A27&amp;" (2)",IF(EDATE(DATE(YEAR('Portfolio Register'!$U27),MONTH('Portfolio Register'!$U27),1),3)=DATE(2026,8,1),'Portfolio Register'!$A27&amp;" (FINAL)",""))),"")))</f>
        <v/>
      </c>
      <c r="I28" s="108" t="str">
        <f aca="false">IF('Portfolio Register'!$A27="","",IF('Portfolio Register'!$U27="","",IFERROR(IF(EDATE(DATE(YEAR('Portfolio Register'!$U27),MONTH('Portfolio Register'!$U27),1),1)=DATE(2026,9,1),'Portfolio Register'!$A27&amp;" (1)",IF(EDATE(DATE(YEAR('Portfolio Register'!$U27),MONTH('Portfolio Register'!$U27),1),2)=DATE(2026,9,1),'Portfolio Register'!$A27&amp;" (2)",IF(EDATE(DATE(YEAR('Portfolio Register'!$U27),MONTH('Portfolio Register'!$U27),1),3)=DATE(2026,9,1),'Portfolio Register'!$A27&amp;" (FINAL)",""))),"")))</f>
        <v/>
      </c>
      <c r="J28" s="108" t="str">
        <f aca="false">IF('Portfolio Register'!$A27="","",IF('Portfolio Register'!$U27="","",IFERROR(IF(EDATE(DATE(YEAR('Portfolio Register'!$U27),MONTH('Portfolio Register'!$U27),1),1)=DATE(2026,10,1),'Portfolio Register'!$A27&amp;" (1)",IF(EDATE(DATE(YEAR('Portfolio Register'!$U27),MONTH('Portfolio Register'!$U27),1),2)=DATE(2026,10,1),'Portfolio Register'!$A27&amp;" (2)",IF(EDATE(DATE(YEAR('Portfolio Register'!$U27),MONTH('Portfolio Register'!$U27),1),3)=DATE(2026,10,1),'Portfolio Register'!$A27&amp;" (FINAL)",""))),"")))</f>
        <v/>
      </c>
      <c r="K28" s="106" t="str">
        <f aca="false">IF('Portfolio Register'!$A27="","",IF('Portfolio Register'!$U27="","",IFERROR(IF(EDATE(DATE(YEAR('Portfolio Register'!$U27),MONTH('Portfolio Register'!$U27),1),1)=DATE(2026,11,1),'Portfolio Register'!$A27&amp;" (1)",IF(EDATE(DATE(YEAR('Portfolio Register'!$U27),MONTH('Portfolio Register'!$U27),1),2)=DATE(2026,11,1),'Portfolio Register'!$A27&amp;" (2)",IF(EDATE(DATE(YEAR('Portfolio Register'!$U27),MONTH('Portfolio Register'!$U27),1),3)=DATE(2026,11,1),'Portfolio Register'!$A27&amp;" (FINAL)",""))),"")))</f>
        <v/>
      </c>
      <c r="L28" s="106" t="str">
        <f aca="false">IF('Portfolio Register'!$A27="","",IF('Portfolio Register'!$U27="","",IFERROR(IF(EDATE(DATE(YEAR('Portfolio Register'!$U27),MONTH('Portfolio Register'!$U27),1),1)=DATE(2026,12,1),'Portfolio Register'!$A27&amp;" (1)",IF(EDATE(DATE(YEAR('Portfolio Register'!$U27),MONTH('Portfolio Register'!$U27),1),2)=DATE(2026,12,1),'Portfolio Register'!$A27&amp;" (2)",IF(EDATE(DATE(YEAR('Portfolio Register'!$U27),MONTH('Portfolio Register'!$U27),1),3)=DATE(2026,12,1),'Portfolio Register'!$A27&amp;" (FINAL)",""))),"")))</f>
        <v/>
      </c>
      <c r="M28" s="109" t="str">
        <f aca="false">IF('Portfolio Register'!$A27="","",IF('Portfolio Register'!$U27="","",IFERROR(IF(EDATE(DATE(YEAR('Portfolio Register'!$U27),MONTH('Portfolio Register'!$U27),1),1)=DATE(2027,1,1),'Portfolio Register'!$A27&amp;" (1)",IF(EDATE(DATE(YEAR('Portfolio Register'!$U27),MONTH('Portfolio Register'!$U27),1),2)=DATE(2027,1,1),'Portfolio Register'!$A27&amp;" (2)",IF(EDATE(DATE(YEAR('Portfolio Register'!$U27),MONTH('Portfolio Register'!$U27),1),3)=DATE(2027,1,1),'Portfolio Register'!$A27&amp;" (FINAL)",""))),"")))</f>
        <v/>
      </c>
      <c r="N28" s="106" t="str">
        <f aca="false">IF('Portfolio Register'!$A27="","",IF('Portfolio Register'!$U27="","",IFERROR(IF(EDATE(DATE(YEAR('Portfolio Register'!$U27),MONTH('Portfolio Register'!$U27),1),1)=DATE(2027,2,1),'Portfolio Register'!$A27&amp;" (1)",IF(EDATE(DATE(YEAR('Portfolio Register'!$U27),MONTH('Portfolio Register'!$U27),1),2)=DATE(2027,2,1),'Portfolio Register'!$A27&amp;" (2)",IF(EDATE(DATE(YEAR('Portfolio Register'!$U27),MONTH('Portfolio Register'!$U27),1),3)=DATE(2027,2,1),'Portfolio Register'!$A27&amp;" (FINAL)",""))),"")))</f>
        <v/>
      </c>
      <c r="O28" s="106" t="str">
        <f aca="false">IF('Portfolio Register'!$A27="","",IF('Portfolio Register'!$U27="","",IFERROR(IF(EDATE(DATE(YEAR('Portfolio Register'!$U27),MONTH('Portfolio Register'!$U27),1),1)=DATE(2027,3,1),'Portfolio Register'!$A27&amp;" (1)",IF(EDATE(DATE(YEAR('Portfolio Register'!$U27),MONTH('Portfolio Register'!$U27),1),2)=DATE(2027,3,1),'Portfolio Register'!$A27&amp;" (2)",IF(EDATE(DATE(YEAR('Portfolio Register'!$U27),MONTH('Portfolio Register'!$U27),1),3)=DATE(2027,3,1),'Portfolio Register'!$A27&amp;" (FINAL)",""))),"")))</f>
        <v/>
      </c>
      <c r="P28" s="106" t="str">
        <f aca="false">IF('Portfolio Register'!$A27="","",IF('Portfolio Register'!$U27="","",IFERROR(IF(EDATE(DATE(YEAR('Portfolio Register'!$U27),MONTH('Portfolio Register'!$U27),1),1)=DATE(2027,4,1),'Portfolio Register'!$A27&amp;" (1)",IF(EDATE(DATE(YEAR('Portfolio Register'!$U27),MONTH('Portfolio Register'!$U27),1),2)=DATE(2027,4,1),'Portfolio Register'!$A27&amp;" (2)",IF(EDATE(DATE(YEAR('Portfolio Register'!$U27),MONTH('Portfolio Register'!$U27),1),3)=DATE(2027,4,1),'Portfolio Register'!$A27&amp;" (FINAL)",""))),"")))</f>
        <v/>
      </c>
      <c r="Q28" s="106" t="str">
        <f aca="false">IF('Portfolio Register'!$A27="","",IF('Portfolio Register'!$U27="","",IFERROR(IF(EDATE(DATE(YEAR('Portfolio Register'!$U27),MONTH('Portfolio Register'!$U27),1),1)=DATE(2027,5,1),'Portfolio Register'!$A27&amp;" (1)",IF(EDATE(DATE(YEAR('Portfolio Register'!$U27),MONTH('Portfolio Register'!$U27),1),2)=DATE(2027,5,1),'Portfolio Register'!$A27&amp;" (2)",IF(EDATE(DATE(YEAR('Portfolio Register'!$U27),MONTH('Portfolio Register'!$U27),1),3)=DATE(2027,5,1),'Portfolio Register'!$A27&amp;" (FINAL)",""))),"")))</f>
        <v/>
      </c>
      <c r="R28" s="106" t="str">
        <f aca="false">IF('Portfolio Register'!$A27="","",IF('Portfolio Register'!$U27="","",IFERROR(IF(EDATE(DATE(YEAR('Portfolio Register'!$U27),MONTH('Portfolio Register'!$U27),1),1)=DATE(2027,6,1),'Portfolio Register'!$A27&amp;" (1)",IF(EDATE(DATE(YEAR('Portfolio Register'!$U27),MONTH('Portfolio Register'!$U27),1),2)=DATE(2027,6,1),'Portfolio Register'!$A27&amp;" (2)",IF(EDATE(DATE(YEAR('Portfolio Register'!$U27),MONTH('Portfolio Register'!$U27),1),3)=DATE(2027,6,1),'Portfolio Register'!$A27&amp;" (FINAL)",""))),"")))</f>
        <v/>
      </c>
      <c r="S28" s="106" t="str">
        <f aca="false">IF('Portfolio Register'!$A27="","",IF('Portfolio Register'!$U27="","",IFERROR(IF(EDATE(DATE(YEAR('Portfolio Register'!$U27),MONTH('Portfolio Register'!$U27),1),1)=DATE(2027,7,1),'Portfolio Register'!$A27&amp;" (1)",IF(EDATE(DATE(YEAR('Portfolio Register'!$U27),MONTH('Portfolio Register'!$U27),1),2)=DATE(2027,7,1),'Portfolio Register'!$A27&amp;" (2)",IF(EDATE(DATE(YEAR('Portfolio Register'!$U27),MONTH('Portfolio Register'!$U27),1),3)=DATE(2027,7,1),'Portfolio Register'!$A27&amp;" (FINAL)",""))),"")))</f>
        <v/>
      </c>
      <c r="T28" s="106" t="str">
        <f aca="false">IF('Portfolio Register'!$A27="","",IF('Portfolio Register'!$U27="","",IFERROR(IF(EDATE(DATE(YEAR('Portfolio Register'!$U27),MONTH('Portfolio Register'!$U27),1),1)=DATE(2027,8,1),'Portfolio Register'!$A27&amp;" (1)",IF(EDATE(DATE(YEAR('Portfolio Register'!$U27),MONTH('Portfolio Register'!$U27),1),2)=DATE(2027,8,1),'Portfolio Register'!$A27&amp;" (2)",IF(EDATE(DATE(YEAR('Portfolio Register'!$U27),MONTH('Portfolio Register'!$U27),1),3)=DATE(2027,8,1),'Portfolio Register'!$A27&amp;" (FINAL)",""))),"")))</f>
        <v/>
      </c>
      <c r="U28" s="106" t="str">
        <f aca="false">IF('Portfolio Register'!$A27="","",IF('Portfolio Register'!$U27="","",IFERROR(IF(EDATE(DATE(YEAR('Portfolio Register'!$U27),MONTH('Portfolio Register'!$U27),1),1)=DATE(2027,9,1),'Portfolio Register'!$A27&amp;" (1)",IF(EDATE(DATE(YEAR('Portfolio Register'!$U27),MONTH('Portfolio Register'!$U27),1),2)=DATE(2027,9,1),'Portfolio Register'!$A27&amp;" (2)",IF(EDATE(DATE(YEAR('Portfolio Register'!$U27),MONTH('Portfolio Register'!$U27),1),3)=DATE(2027,9,1),'Portfolio Register'!$A27&amp;" (FINAL)",""))),"")))</f>
        <v/>
      </c>
      <c r="V28" s="106" t="str">
        <f aca="false">IF('Portfolio Register'!$A27="","",IF('Portfolio Register'!$U27="","",IFERROR(IF(EDATE(DATE(YEAR('Portfolio Register'!$U27),MONTH('Portfolio Register'!$U27),1),1)=DATE(2027,10,1),'Portfolio Register'!$A27&amp;" (1)",IF(EDATE(DATE(YEAR('Portfolio Register'!$U27),MONTH('Portfolio Register'!$U27),1),2)=DATE(2027,10,1),'Portfolio Register'!$A27&amp;" (2)",IF(EDATE(DATE(YEAR('Portfolio Register'!$U27),MONTH('Portfolio Register'!$U27),1),3)=DATE(2027,10,1),'Portfolio Register'!$A27&amp;" (FINAL)",""))),"")))</f>
        <v/>
      </c>
      <c r="W28" s="106" t="str">
        <f aca="false">IF('Portfolio Register'!$A27="","",IF('Portfolio Register'!$U27="","",IFERROR(IF(EDATE(DATE(YEAR('Portfolio Register'!$U27),MONTH('Portfolio Register'!$U27),1),1)=DATE(2027,11,1),'Portfolio Register'!$A27&amp;" (1)",IF(EDATE(DATE(YEAR('Portfolio Register'!$U27),MONTH('Portfolio Register'!$U27),1),2)=DATE(2027,11,1),'Portfolio Register'!$A27&amp;" (2)",IF(EDATE(DATE(YEAR('Portfolio Register'!$U27),MONTH('Portfolio Register'!$U27),1),3)=DATE(2027,11,1),'Portfolio Register'!$A27&amp;" (FINAL)",""))),"")))</f>
        <v/>
      </c>
      <c r="X28" s="106" t="str">
        <f aca="false">IF('Portfolio Register'!$A27="","",IF('Portfolio Register'!$U27="","",IFERROR(IF(EDATE(DATE(YEAR('Portfolio Register'!$U27),MONTH('Portfolio Register'!$U27),1),1)=DATE(2027,12,1),'Portfolio Register'!$A27&amp;" (1)",IF(EDATE(DATE(YEAR('Portfolio Register'!$U27),MONTH('Portfolio Register'!$U27),1),2)=DATE(2027,12,1),'Portfolio Register'!$A27&amp;" (2)",IF(EDATE(DATE(YEAR('Portfolio Register'!$U27),MONTH('Portfolio Register'!$U27),1),3)=DATE(2027,12,1),'Portfolio Register'!$A27&amp;" (FINAL)",""))),"")))</f>
        <v/>
      </c>
    </row>
    <row r="29" customFormat="false" ht="21.95" hidden="false" customHeight="true" outlineLevel="0" collapsed="false">
      <c r="A29" s="106" t="str">
        <f aca="false">IF('Portfolio Register'!$A28="","",IF('Portfolio Register'!$U28="","",IFERROR(IF(EDATE(DATE(YEAR('Portfolio Register'!$U28),MONTH('Portfolio Register'!$U28),1),1)=DATE(2026,1,1),'Portfolio Register'!$A28&amp;" (1)",IF(EDATE(DATE(YEAR('Portfolio Register'!$U28),MONTH('Portfolio Register'!$U28),1),2)=DATE(2026,1,1),'Portfolio Register'!$A28&amp;" (2)",IF(EDATE(DATE(YEAR('Portfolio Register'!$U28),MONTH('Portfolio Register'!$U28),1),3)=DATE(2026,1,1),'Portfolio Register'!$A28&amp;" (FINAL)",""))),"")))</f>
        <v/>
      </c>
      <c r="B29" s="106" t="str">
        <f aca="false">IF('Portfolio Register'!$A28="","",IF('Portfolio Register'!$U28="","",IFERROR(IF(EDATE(DATE(YEAR('Portfolio Register'!$U28),MONTH('Portfolio Register'!$U28),1),1)=DATE(2026,2,1),'Portfolio Register'!$A28&amp;" (1)",IF(EDATE(DATE(YEAR('Portfolio Register'!$U28),MONTH('Portfolio Register'!$U28),1),2)=DATE(2026,2,1),'Portfolio Register'!$A28&amp;" (2)",IF(EDATE(DATE(YEAR('Portfolio Register'!$U28),MONTH('Portfolio Register'!$U28),1),3)=DATE(2026,2,1),'Portfolio Register'!$A28&amp;" (FINAL)",""))),"")))</f>
        <v/>
      </c>
      <c r="C29" s="106" t="str">
        <f aca="false">IF('Portfolio Register'!$A28="","",IF('Portfolio Register'!$U28="","",IFERROR(IF(EDATE(DATE(YEAR('Portfolio Register'!$U28),MONTH('Portfolio Register'!$U28),1),1)=DATE(2026,3,1),'Portfolio Register'!$A28&amp;" (1)",IF(EDATE(DATE(YEAR('Portfolio Register'!$U28),MONTH('Portfolio Register'!$U28),1),2)=DATE(2026,3,1),'Portfolio Register'!$A28&amp;" (2)",IF(EDATE(DATE(YEAR('Portfolio Register'!$U28),MONTH('Portfolio Register'!$U28),1),3)=DATE(2026,3,1),'Portfolio Register'!$A28&amp;" (FINAL)",""))),"")))</f>
        <v/>
      </c>
      <c r="D29" s="106" t="str">
        <f aca="false">IF('Portfolio Register'!$A28="","",IF('Portfolio Register'!$U28="","",IFERROR(IF(EDATE(DATE(YEAR('Portfolio Register'!$U28),MONTH('Portfolio Register'!$U28),1),1)=DATE(2026,4,1),'Portfolio Register'!$A28&amp;" (1)",IF(EDATE(DATE(YEAR('Portfolio Register'!$U28),MONTH('Portfolio Register'!$U28),1),2)=DATE(2026,4,1),'Portfolio Register'!$A28&amp;" (2)",IF(EDATE(DATE(YEAR('Portfolio Register'!$U28),MONTH('Portfolio Register'!$U28),1),3)=DATE(2026,4,1),'Portfolio Register'!$A28&amp;" (FINAL)",""))),"")))</f>
        <v/>
      </c>
      <c r="E29" s="106" t="str">
        <f aca="false">IF('Portfolio Register'!$A28="","",IF('Portfolio Register'!$U28="","",IFERROR(IF(EDATE(DATE(YEAR('Portfolio Register'!$U28),MONTH('Portfolio Register'!$U28),1),1)=DATE(2026,5,1),'Portfolio Register'!$A28&amp;" (1)",IF(EDATE(DATE(YEAR('Portfolio Register'!$U28),MONTH('Portfolio Register'!$U28),1),2)=DATE(2026,5,1),'Portfolio Register'!$A28&amp;" (2)",IF(EDATE(DATE(YEAR('Portfolio Register'!$U28),MONTH('Portfolio Register'!$U28),1),3)=DATE(2026,5,1),'Portfolio Register'!$A28&amp;" (FINAL)",""))),"")))</f>
        <v/>
      </c>
      <c r="F29" s="106" t="str">
        <f aca="false">IF('Portfolio Register'!$A28="","",IF('Portfolio Register'!$U28="","",IFERROR(IF(EDATE(DATE(YEAR('Portfolio Register'!$U28),MONTH('Portfolio Register'!$U28),1),1)=DATE(2026,6,1),'Portfolio Register'!$A28&amp;" (1)",IF(EDATE(DATE(YEAR('Portfolio Register'!$U28),MONTH('Portfolio Register'!$U28),1),2)=DATE(2026,6,1),'Portfolio Register'!$A28&amp;" (2)",IF(EDATE(DATE(YEAR('Portfolio Register'!$U28),MONTH('Portfolio Register'!$U28),1),3)=DATE(2026,6,1),'Portfolio Register'!$A28&amp;" (FINAL)",""))),"")))</f>
        <v/>
      </c>
      <c r="G29" s="106" t="str">
        <f aca="false">IF('Portfolio Register'!$A28="","",IF('Portfolio Register'!$U28="","",IFERROR(IF(EDATE(DATE(YEAR('Portfolio Register'!$U28),MONTH('Portfolio Register'!$U28),1),1)=DATE(2026,7,1),'Portfolio Register'!$A28&amp;" (1)",IF(EDATE(DATE(YEAR('Portfolio Register'!$U28),MONTH('Portfolio Register'!$U28),1),2)=DATE(2026,7,1),'Portfolio Register'!$A28&amp;" (2)",IF(EDATE(DATE(YEAR('Portfolio Register'!$U28),MONTH('Portfolio Register'!$U28),1),3)=DATE(2026,7,1),'Portfolio Register'!$A28&amp;" (FINAL)",""))),"")))</f>
        <v/>
      </c>
      <c r="H29" s="107" t="str">
        <f aca="false">IF('Portfolio Register'!$A28="","",IF('Portfolio Register'!$U28="","",IFERROR(IF(EDATE(DATE(YEAR('Portfolio Register'!$U28),MONTH('Portfolio Register'!$U28),1),1)=DATE(2026,8,1),'Portfolio Register'!$A28&amp;" (1)",IF(EDATE(DATE(YEAR('Portfolio Register'!$U28),MONTH('Portfolio Register'!$U28),1),2)=DATE(2026,8,1),'Portfolio Register'!$A28&amp;" (2)",IF(EDATE(DATE(YEAR('Portfolio Register'!$U28),MONTH('Portfolio Register'!$U28),1),3)=DATE(2026,8,1),'Portfolio Register'!$A28&amp;" (FINAL)",""))),"")))</f>
        <v/>
      </c>
      <c r="I29" s="108" t="str">
        <f aca="false">IF('Portfolio Register'!$A28="","",IF('Portfolio Register'!$U28="","",IFERROR(IF(EDATE(DATE(YEAR('Portfolio Register'!$U28),MONTH('Portfolio Register'!$U28),1),1)=DATE(2026,9,1),'Portfolio Register'!$A28&amp;" (1)",IF(EDATE(DATE(YEAR('Portfolio Register'!$U28),MONTH('Portfolio Register'!$U28),1),2)=DATE(2026,9,1),'Portfolio Register'!$A28&amp;" (2)",IF(EDATE(DATE(YEAR('Portfolio Register'!$U28),MONTH('Portfolio Register'!$U28),1),3)=DATE(2026,9,1),'Portfolio Register'!$A28&amp;" (FINAL)",""))),"")))</f>
        <v/>
      </c>
      <c r="J29" s="108" t="str">
        <f aca="false">IF('Portfolio Register'!$A28="","",IF('Portfolio Register'!$U28="","",IFERROR(IF(EDATE(DATE(YEAR('Portfolio Register'!$U28),MONTH('Portfolio Register'!$U28),1),1)=DATE(2026,10,1),'Portfolio Register'!$A28&amp;" (1)",IF(EDATE(DATE(YEAR('Portfolio Register'!$U28),MONTH('Portfolio Register'!$U28),1),2)=DATE(2026,10,1),'Portfolio Register'!$A28&amp;" (2)",IF(EDATE(DATE(YEAR('Portfolio Register'!$U28),MONTH('Portfolio Register'!$U28),1),3)=DATE(2026,10,1),'Portfolio Register'!$A28&amp;" (FINAL)",""))),"")))</f>
        <v/>
      </c>
      <c r="K29" s="106" t="str">
        <f aca="false">IF('Portfolio Register'!$A28="","",IF('Portfolio Register'!$U28="","",IFERROR(IF(EDATE(DATE(YEAR('Portfolio Register'!$U28),MONTH('Portfolio Register'!$U28),1),1)=DATE(2026,11,1),'Portfolio Register'!$A28&amp;" (1)",IF(EDATE(DATE(YEAR('Portfolio Register'!$U28),MONTH('Portfolio Register'!$U28),1),2)=DATE(2026,11,1),'Portfolio Register'!$A28&amp;" (2)",IF(EDATE(DATE(YEAR('Portfolio Register'!$U28),MONTH('Portfolio Register'!$U28),1),3)=DATE(2026,11,1),'Portfolio Register'!$A28&amp;" (FINAL)",""))),"")))</f>
        <v/>
      </c>
      <c r="L29" s="106" t="str">
        <f aca="false">IF('Portfolio Register'!$A28="","",IF('Portfolio Register'!$U28="","",IFERROR(IF(EDATE(DATE(YEAR('Portfolio Register'!$U28),MONTH('Portfolio Register'!$U28),1),1)=DATE(2026,12,1),'Portfolio Register'!$A28&amp;" (1)",IF(EDATE(DATE(YEAR('Portfolio Register'!$U28),MONTH('Portfolio Register'!$U28),1),2)=DATE(2026,12,1),'Portfolio Register'!$A28&amp;" (2)",IF(EDATE(DATE(YEAR('Portfolio Register'!$U28),MONTH('Portfolio Register'!$U28),1),3)=DATE(2026,12,1),'Portfolio Register'!$A28&amp;" (FINAL)",""))),"")))</f>
        <v/>
      </c>
      <c r="M29" s="109" t="str">
        <f aca="false">IF('Portfolio Register'!$A28="","",IF('Portfolio Register'!$U28="","",IFERROR(IF(EDATE(DATE(YEAR('Portfolio Register'!$U28),MONTH('Portfolio Register'!$U28),1),1)=DATE(2027,1,1),'Portfolio Register'!$A28&amp;" (1)",IF(EDATE(DATE(YEAR('Portfolio Register'!$U28),MONTH('Portfolio Register'!$U28),1),2)=DATE(2027,1,1),'Portfolio Register'!$A28&amp;" (2)",IF(EDATE(DATE(YEAR('Portfolio Register'!$U28),MONTH('Portfolio Register'!$U28),1),3)=DATE(2027,1,1),'Portfolio Register'!$A28&amp;" (FINAL)",""))),"")))</f>
        <v/>
      </c>
      <c r="N29" s="106" t="str">
        <f aca="false">IF('Portfolio Register'!$A28="","",IF('Portfolio Register'!$U28="","",IFERROR(IF(EDATE(DATE(YEAR('Portfolio Register'!$U28),MONTH('Portfolio Register'!$U28),1),1)=DATE(2027,2,1),'Portfolio Register'!$A28&amp;" (1)",IF(EDATE(DATE(YEAR('Portfolio Register'!$U28),MONTH('Portfolio Register'!$U28),1),2)=DATE(2027,2,1),'Portfolio Register'!$A28&amp;" (2)",IF(EDATE(DATE(YEAR('Portfolio Register'!$U28),MONTH('Portfolio Register'!$U28),1),3)=DATE(2027,2,1),'Portfolio Register'!$A28&amp;" (FINAL)",""))),"")))</f>
        <v/>
      </c>
      <c r="O29" s="106" t="str">
        <f aca="false">IF('Portfolio Register'!$A28="","",IF('Portfolio Register'!$U28="","",IFERROR(IF(EDATE(DATE(YEAR('Portfolio Register'!$U28),MONTH('Portfolio Register'!$U28),1),1)=DATE(2027,3,1),'Portfolio Register'!$A28&amp;" (1)",IF(EDATE(DATE(YEAR('Portfolio Register'!$U28),MONTH('Portfolio Register'!$U28),1),2)=DATE(2027,3,1),'Portfolio Register'!$A28&amp;" (2)",IF(EDATE(DATE(YEAR('Portfolio Register'!$U28),MONTH('Portfolio Register'!$U28),1),3)=DATE(2027,3,1),'Portfolio Register'!$A28&amp;" (FINAL)",""))),"")))</f>
        <v/>
      </c>
      <c r="P29" s="106" t="str">
        <f aca="false">IF('Portfolio Register'!$A28="","",IF('Portfolio Register'!$U28="","",IFERROR(IF(EDATE(DATE(YEAR('Portfolio Register'!$U28),MONTH('Portfolio Register'!$U28),1),1)=DATE(2027,4,1),'Portfolio Register'!$A28&amp;" (1)",IF(EDATE(DATE(YEAR('Portfolio Register'!$U28),MONTH('Portfolio Register'!$U28),1),2)=DATE(2027,4,1),'Portfolio Register'!$A28&amp;" (2)",IF(EDATE(DATE(YEAR('Portfolio Register'!$U28),MONTH('Portfolio Register'!$U28),1),3)=DATE(2027,4,1),'Portfolio Register'!$A28&amp;" (FINAL)",""))),"")))</f>
        <v/>
      </c>
      <c r="Q29" s="106" t="str">
        <f aca="false">IF('Portfolio Register'!$A28="","",IF('Portfolio Register'!$U28="","",IFERROR(IF(EDATE(DATE(YEAR('Portfolio Register'!$U28),MONTH('Portfolio Register'!$U28),1),1)=DATE(2027,5,1),'Portfolio Register'!$A28&amp;" (1)",IF(EDATE(DATE(YEAR('Portfolio Register'!$U28),MONTH('Portfolio Register'!$U28),1),2)=DATE(2027,5,1),'Portfolio Register'!$A28&amp;" (2)",IF(EDATE(DATE(YEAR('Portfolio Register'!$U28),MONTH('Portfolio Register'!$U28),1),3)=DATE(2027,5,1),'Portfolio Register'!$A28&amp;" (FINAL)",""))),"")))</f>
        <v/>
      </c>
      <c r="R29" s="106" t="str">
        <f aca="false">IF('Portfolio Register'!$A28="","",IF('Portfolio Register'!$U28="","",IFERROR(IF(EDATE(DATE(YEAR('Portfolio Register'!$U28),MONTH('Portfolio Register'!$U28),1),1)=DATE(2027,6,1),'Portfolio Register'!$A28&amp;" (1)",IF(EDATE(DATE(YEAR('Portfolio Register'!$U28),MONTH('Portfolio Register'!$U28),1),2)=DATE(2027,6,1),'Portfolio Register'!$A28&amp;" (2)",IF(EDATE(DATE(YEAR('Portfolio Register'!$U28),MONTH('Portfolio Register'!$U28),1),3)=DATE(2027,6,1),'Portfolio Register'!$A28&amp;" (FINAL)",""))),"")))</f>
        <v/>
      </c>
      <c r="S29" s="106" t="str">
        <f aca="false">IF('Portfolio Register'!$A28="","",IF('Portfolio Register'!$U28="","",IFERROR(IF(EDATE(DATE(YEAR('Portfolio Register'!$U28),MONTH('Portfolio Register'!$U28),1),1)=DATE(2027,7,1),'Portfolio Register'!$A28&amp;" (1)",IF(EDATE(DATE(YEAR('Portfolio Register'!$U28),MONTH('Portfolio Register'!$U28),1),2)=DATE(2027,7,1),'Portfolio Register'!$A28&amp;" (2)",IF(EDATE(DATE(YEAR('Portfolio Register'!$U28),MONTH('Portfolio Register'!$U28),1),3)=DATE(2027,7,1),'Portfolio Register'!$A28&amp;" (FINAL)",""))),"")))</f>
        <v/>
      </c>
      <c r="T29" s="106" t="str">
        <f aca="false">IF('Portfolio Register'!$A28="","",IF('Portfolio Register'!$U28="","",IFERROR(IF(EDATE(DATE(YEAR('Portfolio Register'!$U28),MONTH('Portfolio Register'!$U28),1),1)=DATE(2027,8,1),'Portfolio Register'!$A28&amp;" (1)",IF(EDATE(DATE(YEAR('Portfolio Register'!$U28),MONTH('Portfolio Register'!$U28),1),2)=DATE(2027,8,1),'Portfolio Register'!$A28&amp;" (2)",IF(EDATE(DATE(YEAR('Portfolio Register'!$U28),MONTH('Portfolio Register'!$U28),1),3)=DATE(2027,8,1),'Portfolio Register'!$A28&amp;" (FINAL)",""))),"")))</f>
        <v/>
      </c>
      <c r="U29" s="106" t="str">
        <f aca="false">IF('Portfolio Register'!$A28="","",IF('Portfolio Register'!$U28="","",IFERROR(IF(EDATE(DATE(YEAR('Portfolio Register'!$U28),MONTH('Portfolio Register'!$U28),1),1)=DATE(2027,9,1),'Portfolio Register'!$A28&amp;" (1)",IF(EDATE(DATE(YEAR('Portfolio Register'!$U28),MONTH('Portfolio Register'!$U28),1),2)=DATE(2027,9,1),'Portfolio Register'!$A28&amp;" (2)",IF(EDATE(DATE(YEAR('Portfolio Register'!$U28),MONTH('Portfolio Register'!$U28),1),3)=DATE(2027,9,1),'Portfolio Register'!$A28&amp;" (FINAL)",""))),"")))</f>
        <v/>
      </c>
      <c r="V29" s="106" t="str">
        <f aca="false">IF('Portfolio Register'!$A28="","",IF('Portfolio Register'!$U28="","",IFERROR(IF(EDATE(DATE(YEAR('Portfolio Register'!$U28),MONTH('Portfolio Register'!$U28),1),1)=DATE(2027,10,1),'Portfolio Register'!$A28&amp;" (1)",IF(EDATE(DATE(YEAR('Portfolio Register'!$U28),MONTH('Portfolio Register'!$U28),1),2)=DATE(2027,10,1),'Portfolio Register'!$A28&amp;" (2)",IF(EDATE(DATE(YEAR('Portfolio Register'!$U28),MONTH('Portfolio Register'!$U28),1),3)=DATE(2027,10,1),'Portfolio Register'!$A28&amp;" (FINAL)",""))),"")))</f>
        <v/>
      </c>
      <c r="W29" s="106" t="str">
        <f aca="false">IF('Portfolio Register'!$A28="","",IF('Portfolio Register'!$U28="","",IFERROR(IF(EDATE(DATE(YEAR('Portfolio Register'!$U28),MONTH('Portfolio Register'!$U28),1),1)=DATE(2027,11,1),'Portfolio Register'!$A28&amp;" (1)",IF(EDATE(DATE(YEAR('Portfolio Register'!$U28),MONTH('Portfolio Register'!$U28),1),2)=DATE(2027,11,1),'Portfolio Register'!$A28&amp;" (2)",IF(EDATE(DATE(YEAR('Portfolio Register'!$U28),MONTH('Portfolio Register'!$U28),1),3)=DATE(2027,11,1),'Portfolio Register'!$A28&amp;" (FINAL)",""))),"")))</f>
        <v/>
      </c>
      <c r="X29" s="106" t="str">
        <f aca="false">IF('Portfolio Register'!$A28="","",IF('Portfolio Register'!$U28="","",IFERROR(IF(EDATE(DATE(YEAR('Portfolio Register'!$U28),MONTH('Portfolio Register'!$U28),1),1)=DATE(2027,12,1),'Portfolio Register'!$A28&amp;" (1)",IF(EDATE(DATE(YEAR('Portfolio Register'!$U28),MONTH('Portfolio Register'!$U28),1),2)=DATE(2027,12,1),'Portfolio Register'!$A28&amp;" (2)",IF(EDATE(DATE(YEAR('Portfolio Register'!$U28),MONTH('Portfolio Register'!$U28),1),3)=DATE(2027,12,1),'Portfolio Register'!$A28&amp;" (FINAL)",""))),"")))</f>
        <v/>
      </c>
    </row>
    <row r="30" customFormat="false" ht="21.95" hidden="false" customHeight="true" outlineLevel="0" collapsed="false">
      <c r="A30" s="106" t="str">
        <f aca="false">IF('Portfolio Register'!$A29="","",IF('Portfolio Register'!$U29="","",IFERROR(IF(EDATE(DATE(YEAR('Portfolio Register'!$U29),MONTH('Portfolio Register'!$U29),1),1)=DATE(2026,1,1),'Portfolio Register'!$A29&amp;" (1)",IF(EDATE(DATE(YEAR('Portfolio Register'!$U29),MONTH('Portfolio Register'!$U29),1),2)=DATE(2026,1,1),'Portfolio Register'!$A29&amp;" (2)",IF(EDATE(DATE(YEAR('Portfolio Register'!$U29),MONTH('Portfolio Register'!$U29),1),3)=DATE(2026,1,1),'Portfolio Register'!$A29&amp;" (FINAL)",""))),"")))</f>
        <v/>
      </c>
      <c r="B30" s="106" t="str">
        <f aca="false">IF('Portfolio Register'!$A29="","",IF('Portfolio Register'!$U29="","",IFERROR(IF(EDATE(DATE(YEAR('Portfolio Register'!$U29),MONTH('Portfolio Register'!$U29),1),1)=DATE(2026,2,1),'Portfolio Register'!$A29&amp;" (1)",IF(EDATE(DATE(YEAR('Portfolio Register'!$U29),MONTH('Portfolio Register'!$U29),1),2)=DATE(2026,2,1),'Portfolio Register'!$A29&amp;" (2)",IF(EDATE(DATE(YEAR('Portfolio Register'!$U29),MONTH('Portfolio Register'!$U29),1),3)=DATE(2026,2,1),'Portfolio Register'!$A29&amp;" (FINAL)",""))),"")))</f>
        <v/>
      </c>
      <c r="C30" s="106" t="str">
        <f aca="false">IF('Portfolio Register'!$A29="","",IF('Portfolio Register'!$U29="","",IFERROR(IF(EDATE(DATE(YEAR('Portfolio Register'!$U29),MONTH('Portfolio Register'!$U29),1),1)=DATE(2026,3,1),'Portfolio Register'!$A29&amp;" (1)",IF(EDATE(DATE(YEAR('Portfolio Register'!$U29),MONTH('Portfolio Register'!$U29),1),2)=DATE(2026,3,1),'Portfolio Register'!$A29&amp;" (2)",IF(EDATE(DATE(YEAR('Portfolio Register'!$U29),MONTH('Portfolio Register'!$U29),1),3)=DATE(2026,3,1),'Portfolio Register'!$A29&amp;" (FINAL)",""))),"")))</f>
        <v/>
      </c>
      <c r="D30" s="106" t="str">
        <f aca="false">IF('Portfolio Register'!$A29="","",IF('Portfolio Register'!$U29="","",IFERROR(IF(EDATE(DATE(YEAR('Portfolio Register'!$U29),MONTH('Portfolio Register'!$U29),1),1)=DATE(2026,4,1),'Portfolio Register'!$A29&amp;" (1)",IF(EDATE(DATE(YEAR('Portfolio Register'!$U29),MONTH('Portfolio Register'!$U29),1),2)=DATE(2026,4,1),'Portfolio Register'!$A29&amp;" (2)",IF(EDATE(DATE(YEAR('Portfolio Register'!$U29),MONTH('Portfolio Register'!$U29),1),3)=DATE(2026,4,1),'Portfolio Register'!$A29&amp;" (FINAL)",""))),"")))</f>
        <v/>
      </c>
      <c r="E30" s="106" t="str">
        <f aca="false">IF('Portfolio Register'!$A29="","",IF('Portfolio Register'!$U29="","",IFERROR(IF(EDATE(DATE(YEAR('Portfolio Register'!$U29),MONTH('Portfolio Register'!$U29),1),1)=DATE(2026,5,1),'Portfolio Register'!$A29&amp;" (1)",IF(EDATE(DATE(YEAR('Portfolio Register'!$U29),MONTH('Portfolio Register'!$U29),1),2)=DATE(2026,5,1),'Portfolio Register'!$A29&amp;" (2)",IF(EDATE(DATE(YEAR('Portfolio Register'!$U29),MONTH('Portfolio Register'!$U29),1),3)=DATE(2026,5,1),'Portfolio Register'!$A29&amp;" (FINAL)",""))),"")))</f>
        <v/>
      </c>
      <c r="F30" s="106" t="str">
        <f aca="false">IF('Portfolio Register'!$A29="","",IF('Portfolio Register'!$U29="","",IFERROR(IF(EDATE(DATE(YEAR('Portfolio Register'!$U29),MONTH('Portfolio Register'!$U29),1),1)=DATE(2026,6,1),'Portfolio Register'!$A29&amp;" (1)",IF(EDATE(DATE(YEAR('Portfolio Register'!$U29),MONTH('Portfolio Register'!$U29),1),2)=DATE(2026,6,1),'Portfolio Register'!$A29&amp;" (2)",IF(EDATE(DATE(YEAR('Portfolio Register'!$U29),MONTH('Portfolio Register'!$U29),1),3)=DATE(2026,6,1),'Portfolio Register'!$A29&amp;" (FINAL)",""))),"")))</f>
        <v/>
      </c>
      <c r="G30" s="106" t="str">
        <f aca="false">IF('Portfolio Register'!$A29="","",IF('Portfolio Register'!$U29="","",IFERROR(IF(EDATE(DATE(YEAR('Portfolio Register'!$U29),MONTH('Portfolio Register'!$U29),1),1)=DATE(2026,7,1),'Portfolio Register'!$A29&amp;" (1)",IF(EDATE(DATE(YEAR('Portfolio Register'!$U29),MONTH('Portfolio Register'!$U29),1),2)=DATE(2026,7,1),'Portfolio Register'!$A29&amp;" (2)",IF(EDATE(DATE(YEAR('Portfolio Register'!$U29),MONTH('Portfolio Register'!$U29),1),3)=DATE(2026,7,1),'Portfolio Register'!$A29&amp;" (FINAL)",""))),"")))</f>
        <v/>
      </c>
      <c r="H30" s="107" t="str">
        <f aca="false">IF('Portfolio Register'!$A29="","",IF('Portfolio Register'!$U29="","",IFERROR(IF(EDATE(DATE(YEAR('Portfolio Register'!$U29),MONTH('Portfolio Register'!$U29),1),1)=DATE(2026,8,1),'Portfolio Register'!$A29&amp;" (1)",IF(EDATE(DATE(YEAR('Portfolio Register'!$U29),MONTH('Portfolio Register'!$U29),1),2)=DATE(2026,8,1),'Portfolio Register'!$A29&amp;" (2)",IF(EDATE(DATE(YEAR('Portfolio Register'!$U29),MONTH('Portfolio Register'!$U29),1),3)=DATE(2026,8,1),'Portfolio Register'!$A29&amp;" (FINAL)",""))),"")))</f>
        <v/>
      </c>
      <c r="I30" s="108" t="str">
        <f aca="false">IF('Portfolio Register'!$A29="","",IF('Portfolio Register'!$U29="","",IFERROR(IF(EDATE(DATE(YEAR('Portfolio Register'!$U29),MONTH('Portfolio Register'!$U29),1),1)=DATE(2026,9,1),'Portfolio Register'!$A29&amp;" (1)",IF(EDATE(DATE(YEAR('Portfolio Register'!$U29),MONTH('Portfolio Register'!$U29),1),2)=DATE(2026,9,1),'Portfolio Register'!$A29&amp;" (2)",IF(EDATE(DATE(YEAR('Portfolio Register'!$U29),MONTH('Portfolio Register'!$U29),1),3)=DATE(2026,9,1),'Portfolio Register'!$A29&amp;" (FINAL)",""))),"")))</f>
        <v/>
      </c>
      <c r="J30" s="108" t="str">
        <f aca="false">IF('Portfolio Register'!$A29="","",IF('Portfolio Register'!$U29="","",IFERROR(IF(EDATE(DATE(YEAR('Portfolio Register'!$U29),MONTH('Portfolio Register'!$U29),1),1)=DATE(2026,10,1),'Portfolio Register'!$A29&amp;" (1)",IF(EDATE(DATE(YEAR('Portfolio Register'!$U29),MONTH('Portfolio Register'!$U29),1),2)=DATE(2026,10,1),'Portfolio Register'!$A29&amp;" (2)",IF(EDATE(DATE(YEAR('Portfolio Register'!$U29),MONTH('Portfolio Register'!$U29),1),3)=DATE(2026,10,1),'Portfolio Register'!$A29&amp;" (FINAL)",""))),"")))</f>
        <v/>
      </c>
      <c r="K30" s="106" t="str">
        <f aca="false">IF('Portfolio Register'!$A29="","",IF('Portfolio Register'!$U29="","",IFERROR(IF(EDATE(DATE(YEAR('Portfolio Register'!$U29),MONTH('Portfolio Register'!$U29),1),1)=DATE(2026,11,1),'Portfolio Register'!$A29&amp;" (1)",IF(EDATE(DATE(YEAR('Portfolio Register'!$U29),MONTH('Portfolio Register'!$U29),1),2)=DATE(2026,11,1),'Portfolio Register'!$A29&amp;" (2)",IF(EDATE(DATE(YEAR('Portfolio Register'!$U29),MONTH('Portfolio Register'!$U29),1),3)=DATE(2026,11,1),'Portfolio Register'!$A29&amp;" (FINAL)",""))),"")))</f>
        <v/>
      </c>
      <c r="L30" s="106" t="str">
        <f aca="false">IF('Portfolio Register'!$A29="","",IF('Portfolio Register'!$U29="","",IFERROR(IF(EDATE(DATE(YEAR('Portfolio Register'!$U29),MONTH('Portfolio Register'!$U29),1),1)=DATE(2026,12,1),'Portfolio Register'!$A29&amp;" (1)",IF(EDATE(DATE(YEAR('Portfolio Register'!$U29),MONTH('Portfolio Register'!$U29),1),2)=DATE(2026,12,1),'Portfolio Register'!$A29&amp;" (2)",IF(EDATE(DATE(YEAR('Portfolio Register'!$U29),MONTH('Portfolio Register'!$U29),1),3)=DATE(2026,12,1),'Portfolio Register'!$A29&amp;" (FINAL)",""))),"")))</f>
        <v/>
      </c>
      <c r="M30" s="109" t="str">
        <f aca="false">IF('Portfolio Register'!$A29="","",IF('Portfolio Register'!$U29="","",IFERROR(IF(EDATE(DATE(YEAR('Portfolio Register'!$U29),MONTH('Portfolio Register'!$U29),1),1)=DATE(2027,1,1),'Portfolio Register'!$A29&amp;" (1)",IF(EDATE(DATE(YEAR('Portfolio Register'!$U29),MONTH('Portfolio Register'!$U29),1),2)=DATE(2027,1,1),'Portfolio Register'!$A29&amp;" (2)",IF(EDATE(DATE(YEAR('Portfolio Register'!$U29),MONTH('Portfolio Register'!$U29),1),3)=DATE(2027,1,1),'Portfolio Register'!$A29&amp;" (FINAL)",""))),"")))</f>
        <v/>
      </c>
      <c r="N30" s="106" t="str">
        <f aca="false">IF('Portfolio Register'!$A29="","",IF('Portfolio Register'!$U29="","",IFERROR(IF(EDATE(DATE(YEAR('Portfolio Register'!$U29),MONTH('Portfolio Register'!$U29),1),1)=DATE(2027,2,1),'Portfolio Register'!$A29&amp;" (1)",IF(EDATE(DATE(YEAR('Portfolio Register'!$U29),MONTH('Portfolio Register'!$U29),1),2)=DATE(2027,2,1),'Portfolio Register'!$A29&amp;" (2)",IF(EDATE(DATE(YEAR('Portfolio Register'!$U29),MONTH('Portfolio Register'!$U29),1),3)=DATE(2027,2,1),'Portfolio Register'!$A29&amp;" (FINAL)",""))),"")))</f>
        <v/>
      </c>
      <c r="O30" s="106" t="str">
        <f aca="false">IF('Portfolio Register'!$A29="","",IF('Portfolio Register'!$U29="","",IFERROR(IF(EDATE(DATE(YEAR('Portfolio Register'!$U29),MONTH('Portfolio Register'!$U29),1),1)=DATE(2027,3,1),'Portfolio Register'!$A29&amp;" (1)",IF(EDATE(DATE(YEAR('Portfolio Register'!$U29),MONTH('Portfolio Register'!$U29),1),2)=DATE(2027,3,1),'Portfolio Register'!$A29&amp;" (2)",IF(EDATE(DATE(YEAR('Portfolio Register'!$U29),MONTH('Portfolio Register'!$U29),1),3)=DATE(2027,3,1),'Portfolio Register'!$A29&amp;" (FINAL)",""))),"")))</f>
        <v/>
      </c>
      <c r="P30" s="106" t="str">
        <f aca="false">IF('Portfolio Register'!$A29="","",IF('Portfolio Register'!$U29="","",IFERROR(IF(EDATE(DATE(YEAR('Portfolio Register'!$U29),MONTH('Portfolio Register'!$U29),1),1)=DATE(2027,4,1),'Portfolio Register'!$A29&amp;" (1)",IF(EDATE(DATE(YEAR('Portfolio Register'!$U29),MONTH('Portfolio Register'!$U29),1),2)=DATE(2027,4,1),'Portfolio Register'!$A29&amp;" (2)",IF(EDATE(DATE(YEAR('Portfolio Register'!$U29),MONTH('Portfolio Register'!$U29),1),3)=DATE(2027,4,1),'Portfolio Register'!$A29&amp;" (FINAL)",""))),"")))</f>
        <v/>
      </c>
      <c r="Q30" s="106" t="str">
        <f aca="false">IF('Portfolio Register'!$A29="","",IF('Portfolio Register'!$U29="","",IFERROR(IF(EDATE(DATE(YEAR('Portfolio Register'!$U29),MONTH('Portfolio Register'!$U29),1),1)=DATE(2027,5,1),'Portfolio Register'!$A29&amp;" (1)",IF(EDATE(DATE(YEAR('Portfolio Register'!$U29),MONTH('Portfolio Register'!$U29),1),2)=DATE(2027,5,1),'Portfolio Register'!$A29&amp;" (2)",IF(EDATE(DATE(YEAR('Portfolio Register'!$U29),MONTH('Portfolio Register'!$U29),1),3)=DATE(2027,5,1),'Portfolio Register'!$A29&amp;" (FINAL)",""))),"")))</f>
        <v/>
      </c>
      <c r="R30" s="106" t="str">
        <f aca="false">IF('Portfolio Register'!$A29="","",IF('Portfolio Register'!$U29="","",IFERROR(IF(EDATE(DATE(YEAR('Portfolio Register'!$U29),MONTH('Portfolio Register'!$U29),1),1)=DATE(2027,6,1),'Portfolio Register'!$A29&amp;" (1)",IF(EDATE(DATE(YEAR('Portfolio Register'!$U29),MONTH('Portfolio Register'!$U29),1),2)=DATE(2027,6,1),'Portfolio Register'!$A29&amp;" (2)",IF(EDATE(DATE(YEAR('Portfolio Register'!$U29),MONTH('Portfolio Register'!$U29),1),3)=DATE(2027,6,1),'Portfolio Register'!$A29&amp;" (FINAL)",""))),"")))</f>
        <v/>
      </c>
      <c r="S30" s="106" t="str">
        <f aca="false">IF('Portfolio Register'!$A29="","",IF('Portfolio Register'!$U29="","",IFERROR(IF(EDATE(DATE(YEAR('Portfolio Register'!$U29),MONTH('Portfolio Register'!$U29),1),1)=DATE(2027,7,1),'Portfolio Register'!$A29&amp;" (1)",IF(EDATE(DATE(YEAR('Portfolio Register'!$U29),MONTH('Portfolio Register'!$U29),1),2)=DATE(2027,7,1),'Portfolio Register'!$A29&amp;" (2)",IF(EDATE(DATE(YEAR('Portfolio Register'!$U29),MONTH('Portfolio Register'!$U29),1),3)=DATE(2027,7,1),'Portfolio Register'!$A29&amp;" (FINAL)",""))),"")))</f>
        <v/>
      </c>
      <c r="T30" s="106" t="str">
        <f aca="false">IF('Portfolio Register'!$A29="","",IF('Portfolio Register'!$U29="","",IFERROR(IF(EDATE(DATE(YEAR('Portfolio Register'!$U29),MONTH('Portfolio Register'!$U29),1),1)=DATE(2027,8,1),'Portfolio Register'!$A29&amp;" (1)",IF(EDATE(DATE(YEAR('Portfolio Register'!$U29),MONTH('Portfolio Register'!$U29),1),2)=DATE(2027,8,1),'Portfolio Register'!$A29&amp;" (2)",IF(EDATE(DATE(YEAR('Portfolio Register'!$U29),MONTH('Portfolio Register'!$U29),1),3)=DATE(2027,8,1),'Portfolio Register'!$A29&amp;" (FINAL)",""))),"")))</f>
        <v/>
      </c>
      <c r="U30" s="106" t="str">
        <f aca="false">IF('Portfolio Register'!$A29="","",IF('Portfolio Register'!$U29="","",IFERROR(IF(EDATE(DATE(YEAR('Portfolio Register'!$U29),MONTH('Portfolio Register'!$U29),1),1)=DATE(2027,9,1),'Portfolio Register'!$A29&amp;" (1)",IF(EDATE(DATE(YEAR('Portfolio Register'!$U29),MONTH('Portfolio Register'!$U29),1),2)=DATE(2027,9,1),'Portfolio Register'!$A29&amp;" (2)",IF(EDATE(DATE(YEAR('Portfolio Register'!$U29),MONTH('Portfolio Register'!$U29),1),3)=DATE(2027,9,1),'Portfolio Register'!$A29&amp;" (FINAL)",""))),"")))</f>
        <v/>
      </c>
      <c r="V30" s="106" t="str">
        <f aca="false">IF('Portfolio Register'!$A29="","",IF('Portfolio Register'!$U29="","",IFERROR(IF(EDATE(DATE(YEAR('Portfolio Register'!$U29),MONTH('Portfolio Register'!$U29),1),1)=DATE(2027,10,1),'Portfolio Register'!$A29&amp;" (1)",IF(EDATE(DATE(YEAR('Portfolio Register'!$U29),MONTH('Portfolio Register'!$U29),1),2)=DATE(2027,10,1),'Portfolio Register'!$A29&amp;" (2)",IF(EDATE(DATE(YEAR('Portfolio Register'!$U29),MONTH('Portfolio Register'!$U29),1),3)=DATE(2027,10,1),'Portfolio Register'!$A29&amp;" (FINAL)",""))),"")))</f>
        <v/>
      </c>
      <c r="W30" s="106" t="str">
        <f aca="false">IF('Portfolio Register'!$A29="","",IF('Portfolio Register'!$U29="","",IFERROR(IF(EDATE(DATE(YEAR('Portfolio Register'!$U29),MONTH('Portfolio Register'!$U29),1),1)=DATE(2027,11,1),'Portfolio Register'!$A29&amp;" (1)",IF(EDATE(DATE(YEAR('Portfolio Register'!$U29),MONTH('Portfolio Register'!$U29),1),2)=DATE(2027,11,1),'Portfolio Register'!$A29&amp;" (2)",IF(EDATE(DATE(YEAR('Portfolio Register'!$U29),MONTH('Portfolio Register'!$U29),1),3)=DATE(2027,11,1),'Portfolio Register'!$A29&amp;" (FINAL)",""))),"")))</f>
        <v/>
      </c>
      <c r="X30" s="106" t="str">
        <f aca="false">IF('Portfolio Register'!$A29="","",IF('Portfolio Register'!$U29="","",IFERROR(IF(EDATE(DATE(YEAR('Portfolio Register'!$U29),MONTH('Portfolio Register'!$U29),1),1)=DATE(2027,12,1),'Portfolio Register'!$A29&amp;" (1)",IF(EDATE(DATE(YEAR('Portfolio Register'!$U29),MONTH('Portfolio Register'!$U29),1),2)=DATE(2027,12,1),'Portfolio Register'!$A29&amp;" (2)",IF(EDATE(DATE(YEAR('Portfolio Register'!$U29),MONTH('Portfolio Register'!$U29),1),3)=DATE(2027,12,1),'Portfolio Register'!$A29&amp;" (FINAL)",""))),"")))</f>
        <v/>
      </c>
    </row>
    <row r="31" customFormat="false" ht="21.95" hidden="false" customHeight="true" outlineLevel="0" collapsed="false">
      <c r="A31" s="106" t="str">
        <f aca="false">IF('Portfolio Register'!$A30="","",IF('Portfolio Register'!$U30="","",IFERROR(IF(EDATE(DATE(YEAR('Portfolio Register'!$U30),MONTH('Portfolio Register'!$U30),1),1)=DATE(2026,1,1),'Portfolio Register'!$A30&amp;" (1)",IF(EDATE(DATE(YEAR('Portfolio Register'!$U30),MONTH('Portfolio Register'!$U30),1),2)=DATE(2026,1,1),'Portfolio Register'!$A30&amp;" (2)",IF(EDATE(DATE(YEAR('Portfolio Register'!$U30),MONTH('Portfolio Register'!$U30),1),3)=DATE(2026,1,1),'Portfolio Register'!$A30&amp;" (FINAL)",""))),"")))</f>
        <v/>
      </c>
      <c r="B31" s="106" t="str">
        <f aca="false">IF('Portfolio Register'!$A30="","",IF('Portfolio Register'!$U30="","",IFERROR(IF(EDATE(DATE(YEAR('Portfolio Register'!$U30),MONTH('Portfolio Register'!$U30),1),1)=DATE(2026,2,1),'Portfolio Register'!$A30&amp;" (1)",IF(EDATE(DATE(YEAR('Portfolio Register'!$U30),MONTH('Portfolio Register'!$U30),1),2)=DATE(2026,2,1),'Portfolio Register'!$A30&amp;" (2)",IF(EDATE(DATE(YEAR('Portfolio Register'!$U30),MONTH('Portfolio Register'!$U30),1),3)=DATE(2026,2,1),'Portfolio Register'!$A30&amp;" (FINAL)",""))),"")))</f>
        <v/>
      </c>
      <c r="C31" s="106" t="str">
        <f aca="false">IF('Portfolio Register'!$A30="","",IF('Portfolio Register'!$U30="","",IFERROR(IF(EDATE(DATE(YEAR('Portfolio Register'!$U30),MONTH('Portfolio Register'!$U30),1),1)=DATE(2026,3,1),'Portfolio Register'!$A30&amp;" (1)",IF(EDATE(DATE(YEAR('Portfolio Register'!$U30),MONTH('Portfolio Register'!$U30),1),2)=DATE(2026,3,1),'Portfolio Register'!$A30&amp;" (2)",IF(EDATE(DATE(YEAR('Portfolio Register'!$U30),MONTH('Portfolio Register'!$U30),1),3)=DATE(2026,3,1),'Portfolio Register'!$A30&amp;" (FINAL)",""))),"")))</f>
        <v/>
      </c>
      <c r="D31" s="106" t="str">
        <f aca="false">IF('Portfolio Register'!$A30="","",IF('Portfolio Register'!$U30="","",IFERROR(IF(EDATE(DATE(YEAR('Portfolio Register'!$U30),MONTH('Portfolio Register'!$U30),1),1)=DATE(2026,4,1),'Portfolio Register'!$A30&amp;" (1)",IF(EDATE(DATE(YEAR('Portfolio Register'!$U30),MONTH('Portfolio Register'!$U30),1),2)=DATE(2026,4,1),'Portfolio Register'!$A30&amp;" (2)",IF(EDATE(DATE(YEAR('Portfolio Register'!$U30),MONTH('Portfolio Register'!$U30),1),3)=DATE(2026,4,1),'Portfolio Register'!$A30&amp;" (FINAL)",""))),"")))</f>
        <v/>
      </c>
      <c r="E31" s="106" t="str">
        <f aca="false">IF('Portfolio Register'!$A30="","",IF('Portfolio Register'!$U30="","",IFERROR(IF(EDATE(DATE(YEAR('Portfolio Register'!$U30),MONTH('Portfolio Register'!$U30),1),1)=DATE(2026,5,1),'Portfolio Register'!$A30&amp;" (1)",IF(EDATE(DATE(YEAR('Portfolio Register'!$U30),MONTH('Portfolio Register'!$U30),1),2)=DATE(2026,5,1),'Portfolio Register'!$A30&amp;" (2)",IF(EDATE(DATE(YEAR('Portfolio Register'!$U30),MONTH('Portfolio Register'!$U30),1),3)=DATE(2026,5,1),'Portfolio Register'!$A30&amp;" (FINAL)",""))),"")))</f>
        <v/>
      </c>
      <c r="F31" s="106" t="str">
        <f aca="false">IF('Portfolio Register'!$A30="","",IF('Portfolio Register'!$U30="","",IFERROR(IF(EDATE(DATE(YEAR('Portfolio Register'!$U30),MONTH('Portfolio Register'!$U30),1),1)=DATE(2026,6,1),'Portfolio Register'!$A30&amp;" (1)",IF(EDATE(DATE(YEAR('Portfolio Register'!$U30),MONTH('Portfolio Register'!$U30),1),2)=DATE(2026,6,1),'Portfolio Register'!$A30&amp;" (2)",IF(EDATE(DATE(YEAR('Portfolio Register'!$U30),MONTH('Portfolio Register'!$U30),1),3)=DATE(2026,6,1),'Portfolio Register'!$A30&amp;" (FINAL)",""))),"")))</f>
        <v/>
      </c>
      <c r="G31" s="106" t="str">
        <f aca="false">IF('Portfolio Register'!$A30="","",IF('Portfolio Register'!$U30="","",IFERROR(IF(EDATE(DATE(YEAR('Portfolio Register'!$U30),MONTH('Portfolio Register'!$U30),1),1)=DATE(2026,7,1),'Portfolio Register'!$A30&amp;" (1)",IF(EDATE(DATE(YEAR('Portfolio Register'!$U30),MONTH('Portfolio Register'!$U30),1),2)=DATE(2026,7,1),'Portfolio Register'!$A30&amp;" (2)",IF(EDATE(DATE(YEAR('Portfolio Register'!$U30),MONTH('Portfolio Register'!$U30),1),3)=DATE(2026,7,1),'Portfolio Register'!$A30&amp;" (FINAL)",""))),"")))</f>
        <v/>
      </c>
      <c r="H31" s="107" t="str">
        <f aca="false">IF('Portfolio Register'!$A30="","",IF('Portfolio Register'!$U30="","",IFERROR(IF(EDATE(DATE(YEAR('Portfolio Register'!$U30),MONTH('Portfolio Register'!$U30),1),1)=DATE(2026,8,1),'Portfolio Register'!$A30&amp;" (1)",IF(EDATE(DATE(YEAR('Portfolio Register'!$U30),MONTH('Portfolio Register'!$U30),1),2)=DATE(2026,8,1),'Portfolio Register'!$A30&amp;" (2)",IF(EDATE(DATE(YEAR('Portfolio Register'!$U30),MONTH('Portfolio Register'!$U30),1),3)=DATE(2026,8,1),'Portfolio Register'!$A30&amp;" (FINAL)",""))),"")))</f>
        <v/>
      </c>
      <c r="I31" s="108" t="str">
        <f aca="false">IF('Portfolio Register'!$A30="","",IF('Portfolio Register'!$U30="","",IFERROR(IF(EDATE(DATE(YEAR('Portfolio Register'!$U30),MONTH('Portfolio Register'!$U30),1),1)=DATE(2026,9,1),'Portfolio Register'!$A30&amp;" (1)",IF(EDATE(DATE(YEAR('Portfolio Register'!$U30),MONTH('Portfolio Register'!$U30),1),2)=DATE(2026,9,1),'Portfolio Register'!$A30&amp;" (2)",IF(EDATE(DATE(YEAR('Portfolio Register'!$U30),MONTH('Portfolio Register'!$U30),1),3)=DATE(2026,9,1),'Portfolio Register'!$A30&amp;" (FINAL)",""))),"")))</f>
        <v/>
      </c>
      <c r="J31" s="108" t="str">
        <f aca="false">IF('Portfolio Register'!$A30="","",IF('Portfolio Register'!$U30="","",IFERROR(IF(EDATE(DATE(YEAR('Portfolio Register'!$U30),MONTH('Portfolio Register'!$U30),1),1)=DATE(2026,10,1),'Portfolio Register'!$A30&amp;" (1)",IF(EDATE(DATE(YEAR('Portfolio Register'!$U30),MONTH('Portfolio Register'!$U30),1),2)=DATE(2026,10,1),'Portfolio Register'!$A30&amp;" (2)",IF(EDATE(DATE(YEAR('Portfolio Register'!$U30),MONTH('Portfolio Register'!$U30),1),3)=DATE(2026,10,1),'Portfolio Register'!$A30&amp;" (FINAL)",""))),"")))</f>
        <v/>
      </c>
      <c r="K31" s="106" t="str">
        <f aca="false">IF('Portfolio Register'!$A30="","",IF('Portfolio Register'!$U30="","",IFERROR(IF(EDATE(DATE(YEAR('Portfolio Register'!$U30),MONTH('Portfolio Register'!$U30),1),1)=DATE(2026,11,1),'Portfolio Register'!$A30&amp;" (1)",IF(EDATE(DATE(YEAR('Portfolio Register'!$U30),MONTH('Portfolio Register'!$U30),1),2)=DATE(2026,11,1),'Portfolio Register'!$A30&amp;" (2)",IF(EDATE(DATE(YEAR('Portfolio Register'!$U30),MONTH('Portfolio Register'!$U30),1),3)=DATE(2026,11,1),'Portfolio Register'!$A30&amp;" (FINAL)",""))),"")))</f>
        <v/>
      </c>
      <c r="L31" s="106" t="str">
        <f aca="false">IF('Portfolio Register'!$A30="","",IF('Portfolio Register'!$U30="","",IFERROR(IF(EDATE(DATE(YEAR('Portfolio Register'!$U30),MONTH('Portfolio Register'!$U30),1),1)=DATE(2026,12,1),'Portfolio Register'!$A30&amp;" (1)",IF(EDATE(DATE(YEAR('Portfolio Register'!$U30),MONTH('Portfolio Register'!$U30),1),2)=DATE(2026,12,1),'Portfolio Register'!$A30&amp;" (2)",IF(EDATE(DATE(YEAR('Portfolio Register'!$U30),MONTH('Portfolio Register'!$U30),1),3)=DATE(2026,12,1),'Portfolio Register'!$A30&amp;" (FINAL)",""))),"")))</f>
        <v/>
      </c>
      <c r="M31" s="109" t="str">
        <f aca="false">IF('Portfolio Register'!$A30="","",IF('Portfolio Register'!$U30="","",IFERROR(IF(EDATE(DATE(YEAR('Portfolio Register'!$U30),MONTH('Portfolio Register'!$U30),1),1)=DATE(2027,1,1),'Portfolio Register'!$A30&amp;" (1)",IF(EDATE(DATE(YEAR('Portfolio Register'!$U30),MONTH('Portfolio Register'!$U30),1),2)=DATE(2027,1,1),'Portfolio Register'!$A30&amp;" (2)",IF(EDATE(DATE(YEAR('Portfolio Register'!$U30),MONTH('Portfolio Register'!$U30),1),3)=DATE(2027,1,1),'Portfolio Register'!$A30&amp;" (FINAL)",""))),"")))</f>
        <v/>
      </c>
      <c r="N31" s="106" t="str">
        <f aca="false">IF('Portfolio Register'!$A30="","",IF('Portfolio Register'!$U30="","",IFERROR(IF(EDATE(DATE(YEAR('Portfolio Register'!$U30),MONTH('Portfolio Register'!$U30),1),1)=DATE(2027,2,1),'Portfolio Register'!$A30&amp;" (1)",IF(EDATE(DATE(YEAR('Portfolio Register'!$U30),MONTH('Portfolio Register'!$U30),1),2)=DATE(2027,2,1),'Portfolio Register'!$A30&amp;" (2)",IF(EDATE(DATE(YEAR('Portfolio Register'!$U30),MONTH('Portfolio Register'!$U30),1),3)=DATE(2027,2,1),'Portfolio Register'!$A30&amp;" (FINAL)",""))),"")))</f>
        <v/>
      </c>
      <c r="O31" s="106" t="str">
        <f aca="false">IF('Portfolio Register'!$A30="","",IF('Portfolio Register'!$U30="","",IFERROR(IF(EDATE(DATE(YEAR('Portfolio Register'!$U30),MONTH('Portfolio Register'!$U30),1),1)=DATE(2027,3,1),'Portfolio Register'!$A30&amp;" (1)",IF(EDATE(DATE(YEAR('Portfolio Register'!$U30),MONTH('Portfolio Register'!$U30),1),2)=DATE(2027,3,1),'Portfolio Register'!$A30&amp;" (2)",IF(EDATE(DATE(YEAR('Portfolio Register'!$U30),MONTH('Portfolio Register'!$U30),1),3)=DATE(2027,3,1),'Portfolio Register'!$A30&amp;" (FINAL)",""))),"")))</f>
        <v/>
      </c>
      <c r="P31" s="106" t="str">
        <f aca="false">IF('Portfolio Register'!$A30="","",IF('Portfolio Register'!$U30="","",IFERROR(IF(EDATE(DATE(YEAR('Portfolio Register'!$U30),MONTH('Portfolio Register'!$U30),1),1)=DATE(2027,4,1),'Portfolio Register'!$A30&amp;" (1)",IF(EDATE(DATE(YEAR('Portfolio Register'!$U30),MONTH('Portfolio Register'!$U30),1),2)=DATE(2027,4,1),'Portfolio Register'!$A30&amp;" (2)",IF(EDATE(DATE(YEAR('Portfolio Register'!$U30),MONTH('Portfolio Register'!$U30),1),3)=DATE(2027,4,1),'Portfolio Register'!$A30&amp;" (FINAL)",""))),"")))</f>
        <v/>
      </c>
      <c r="Q31" s="106" t="str">
        <f aca="false">IF('Portfolio Register'!$A30="","",IF('Portfolio Register'!$U30="","",IFERROR(IF(EDATE(DATE(YEAR('Portfolio Register'!$U30),MONTH('Portfolio Register'!$U30),1),1)=DATE(2027,5,1),'Portfolio Register'!$A30&amp;" (1)",IF(EDATE(DATE(YEAR('Portfolio Register'!$U30),MONTH('Portfolio Register'!$U30),1),2)=DATE(2027,5,1),'Portfolio Register'!$A30&amp;" (2)",IF(EDATE(DATE(YEAR('Portfolio Register'!$U30),MONTH('Portfolio Register'!$U30),1),3)=DATE(2027,5,1),'Portfolio Register'!$A30&amp;" (FINAL)",""))),"")))</f>
        <v/>
      </c>
      <c r="R31" s="106" t="str">
        <f aca="false">IF('Portfolio Register'!$A30="","",IF('Portfolio Register'!$U30="","",IFERROR(IF(EDATE(DATE(YEAR('Portfolio Register'!$U30),MONTH('Portfolio Register'!$U30),1),1)=DATE(2027,6,1),'Portfolio Register'!$A30&amp;" (1)",IF(EDATE(DATE(YEAR('Portfolio Register'!$U30),MONTH('Portfolio Register'!$U30),1),2)=DATE(2027,6,1),'Portfolio Register'!$A30&amp;" (2)",IF(EDATE(DATE(YEAR('Portfolio Register'!$U30),MONTH('Portfolio Register'!$U30),1),3)=DATE(2027,6,1),'Portfolio Register'!$A30&amp;" (FINAL)",""))),"")))</f>
        <v/>
      </c>
      <c r="S31" s="106" t="str">
        <f aca="false">IF('Portfolio Register'!$A30="","",IF('Portfolio Register'!$U30="","",IFERROR(IF(EDATE(DATE(YEAR('Portfolio Register'!$U30),MONTH('Portfolio Register'!$U30),1),1)=DATE(2027,7,1),'Portfolio Register'!$A30&amp;" (1)",IF(EDATE(DATE(YEAR('Portfolio Register'!$U30),MONTH('Portfolio Register'!$U30),1),2)=DATE(2027,7,1),'Portfolio Register'!$A30&amp;" (2)",IF(EDATE(DATE(YEAR('Portfolio Register'!$U30),MONTH('Portfolio Register'!$U30),1),3)=DATE(2027,7,1),'Portfolio Register'!$A30&amp;" (FINAL)",""))),"")))</f>
        <v/>
      </c>
      <c r="T31" s="106" t="str">
        <f aca="false">IF('Portfolio Register'!$A30="","",IF('Portfolio Register'!$U30="","",IFERROR(IF(EDATE(DATE(YEAR('Portfolio Register'!$U30),MONTH('Portfolio Register'!$U30),1),1)=DATE(2027,8,1),'Portfolio Register'!$A30&amp;" (1)",IF(EDATE(DATE(YEAR('Portfolio Register'!$U30),MONTH('Portfolio Register'!$U30),1),2)=DATE(2027,8,1),'Portfolio Register'!$A30&amp;" (2)",IF(EDATE(DATE(YEAR('Portfolio Register'!$U30),MONTH('Portfolio Register'!$U30),1),3)=DATE(2027,8,1),'Portfolio Register'!$A30&amp;" (FINAL)",""))),"")))</f>
        <v/>
      </c>
      <c r="U31" s="106" t="str">
        <f aca="false">IF('Portfolio Register'!$A30="","",IF('Portfolio Register'!$U30="","",IFERROR(IF(EDATE(DATE(YEAR('Portfolio Register'!$U30),MONTH('Portfolio Register'!$U30),1),1)=DATE(2027,9,1),'Portfolio Register'!$A30&amp;" (1)",IF(EDATE(DATE(YEAR('Portfolio Register'!$U30),MONTH('Portfolio Register'!$U30),1),2)=DATE(2027,9,1),'Portfolio Register'!$A30&amp;" (2)",IF(EDATE(DATE(YEAR('Portfolio Register'!$U30),MONTH('Portfolio Register'!$U30),1),3)=DATE(2027,9,1),'Portfolio Register'!$A30&amp;" (FINAL)",""))),"")))</f>
        <v/>
      </c>
      <c r="V31" s="106" t="str">
        <f aca="false">IF('Portfolio Register'!$A30="","",IF('Portfolio Register'!$U30="","",IFERROR(IF(EDATE(DATE(YEAR('Portfolio Register'!$U30),MONTH('Portfolio Register'!$U30),1),1)=DATE(2027,10,1),'Portfolio Register'!$A30&amp;" (1)",IF(EDATE(DATE(YEAR('Portfolio Register'!$U30),MONTH('Portfolio Register'!$U30),1),2)=DATE(2027,10,1),'Portfolio Register'!$A30&amp;" (2)",IF(EDATE(DATE(YEAR('Portfolio Register'!$U30),MONTH('Portfolio Register'!$U30),1),3)=DATE(2027,10,1),'Portfolio Register'!$A30&amp;" (FINAL)",""))),"")))</f>
        <v/>
      </c>
      <c r="W31" s="106" t="str">
        <f aca="false">IF('Portfolio Register'!$A30="","",IF('Portfolio Register'!$U30="","",IFERROR(IF(EDATE(DATE(YEAR('Portfolio Register'!$U30),MONTH('Portfolio Register'!$U30),1),1)=DATE(2027,11,1),'Portfolio Register'!$A30&amp;" (1)",IF(EDATE(DATE(YEAR('Portfolio Register'!$U30),MONTH('Portfolio Register'!$U30),1),2)=DATE(2027,11,1),'Portfolio Register'!$A30&amp;" (2)",IF(EDATE(DATE(YEAR('Portfolio Register'!$U30),MONTH('Portfolio Register'!$U30),1),3)=DATE(2027,11,1),'Portfolio Register'!$A30&amp;" (FINAL)",""))),"")))</f>
        <v/>
      </c>
      <c r="X31" s="106" t="str">
        <f aca="false">IF('Portfolio Register'!$A30="","",IF('Portfolio Register'!$U30="","",IFERROR(IF(EDATE(DATE(YEAR('Portfolio Register'!$U30),MONTH('Portfolio Register'!$U30),1),1)=DATE(2027,12,1),'Portfolio Register'!$A30&amp;" (1)",IF(EDATE(DATE(YEAR('Portfolio Register'!$U30),MONTH('Portfolio Register'!$U30),1),2)=DATE(2027,12,1),'Portfolio Register'!$A30&amp;" (2)",IF(EDATE(DATE(YEAR('Portfolio Register'!$U30),MONTH('Portfolio Register'!$U30),1),3)=DATE(2027,12,1),'Portfolio Register'!$A30&amp;" (FINAL)",""))),"")))</f>
        <v/>
      </c>
    </row>
    <row r="32" customFormat="false" ht="21.95" hidden="false" customHeight="true" outlineLevel="0" collapsed="false">
      <c r="A32" s="106" t="str">
        <f aca="false">IF('Portfolio Register'!$A31="","",IF('Portfolio Register'!$U31="","",IFERROR(IF(EDATE(DATE(YEAR('Portfolio Register'!$U31),MONTH('Portfolio Register'!$U31),1),1)=DATE(2026,1,1),'Portfolio Register'!$A31&amp;" (1)",IF(EDATE(DATE(YEAR('Portfolio Register'!$U31),MONTH('Portfolio Register'!$U31),1),2)=DATE(2026,1,1),'Portfolio Register'!$A31&amp;" (2)",IF(EDATE(DATE(YEAR('Portfolio Register'!$U31),MONTH('Portfolio Register'!$U31),1),3)=DATE(2026,1,1),'Portfolio Register'!$A31&amp;" (FINAL)",""))),"")))</f>
        <v/>
      </c>
      <c r="B32" s="106" t="str">
        <f aca="false">IF('Portfolio Register'!$A31="","",IF('Portfolio Register'!$U31="","",IFERROR(IF(EDATE(DATE(YEAR('Portfolio Register'!$U31),MONTH('Portfolio Register'!$U31),1),1)=DATE(2026,2,1),'Portfolio Register'!$A31&amp;" (1)",IF(EDATE(DATE(YEAR('Portfolio Register'!$U31),MONTH('Portfolio Register'!$U31),1),2)=DATE(2026,2,1),'Portfolio Register'!$A31&amp;" (2)",IF(EDATE(DATE(YEAR('Portfolio Register'!$U31),MONTH('Portfolio Register'!$U31),1),3)=DATE(2026,2,1),'Portfolio Register'!$A31&amp;" (FINAL)",""))),"")))</f>
        <v/>
      </c>
      <c r="C32" s="106" t="str">
        <f aca="false">IF('Portfolio Register'!$A31="","",IF('Portfolio Register'!$U31="","",IFERROR(IF(EDATE(DATE(YEAR('Portfolio Register'!$U31),MONTH('Portfolio Register'!$U31),1),1)=DATE(2026,3,1),'Portfolio Register'!$A31&amp;" (1)",IF(EDATE(DATE(YEAR('Portfolio Register'!$U31),MONTH('Portfolio Register'!$U31),1),2)=DATE(2026,3,1),'Portfolio Register'!$A31&amp;" (2)",IF(EDATE(DATE(YEAR('Portfolio Register'!$U31),MONTH('Portfolio Register'!$U31),1),3)=DATE(2026,3,1),'Portfolio Register'!$A31&amp;" (FINAL)",""))),"")))</f>
        <v/>
      </c>
      <c r="D32" s="106" t="str">
        <f aca="false">IF('Portfolio Register'!$A31="","",IF('Portfolio Register'!$U31="","",IFERROR(IF(EDATE(DATE(YEAR('Portfolio Register'!$U31),MONTH('Portfolio Register'!$U31),1),1)=DATE(2026,4,1),'Portfolio Register'!$A31&amp;" (1)",IF(EDATE(DATE(YEAR('Portfolio Register'!$U31),MONTH('Portfolio Register'!$U31),1),2)=DATE(2026,4,1),'Portfolio Register'!$A31&amp;" (2)",IF(EDATE(DATE(YEAR('Portfolio Register'!$U31),MONTH('Portfolio Register'!$U31),1),3)=DATE(2026,4,1),'Portfolio Register'!$A31&amp;" (FINAL)",""))),"")))</f>
        <v/>
      </c>
      <c r="E32" s="106" t="str">
        <f aca="false">IF('Portfolio Register'!$A31="","",IF('Portfolio Register'!$U31="","",IFERROR(IF(EDATE(DATE(YEAR('Portfolio Register'!$U31),MONTH('Portfolio Register'!$U31),1),1)=DATE(2026,5,1),'Portfolio Register'!$A31&amp;" (1)",IF(EDATE(DATE(YEAR('Portfolio Register'!$U31),MONTH('Portfolio Register'!$U31),1),2)=DATE(2026,5,1),'Portfolio Register'!$A31&amp;" (2)",IF(EDATE(DATE(YEAR('Portfolio Register'!$U31),MONTH('Portfolio Register'!$U31),1),3)=DATE(2026,5,1),'Portfolio Register'!$A31&amp;" (FINAL)",""))),"")))</f>
        <v/>
      </c>
      <c r="F32" s="106" t="str">
        <f aca="false">IF('Portfolio Register'!$A31="","",IF('Portfolio Register'!$U31="","",IFERROR(IF(EDATE(DATE(YEAR('Portfolio Register'!$U31),MONTH('Portfolio Register'!$U31),1),1)=DATE(2026,6,1),'Portfolio Register'!$A31&amp;" (1)",IF(EDATE(DATE(YEAR('Portfolio Register'!$U31),MONTH('Portfolio Register'!$U31),1),2)=DATE(2026,6,1),'Portfolio Register'!$A31&amp;" (2)",IF(EDATE(DATE(YEAR('Portfolio Register'!$U31),MONTH('Portfolio Register'!$U31),1),3)=DATE(2026,6,1),'Portfolio Register'!$A31&amp;" (FINAL)",""))),"")))</f>
        <v/>
      </c>
      <c r="G32" s="106" t="str">
        <f aca="false">IF('Portfolio Register'!$A31="","",IF('Portfolio Register'!$U31="","",IFERROR(IF(EDATE(DATE(YEAR('Portfolio Register'!$U31),MONTH('Portfolio Register'!$U31),1),1)=DATE(2026,7,1),'Portfolio Register'!$A31&amp;" (1)",IF(EDATE(DATE(YEAR('Portfolio Register'!$U31),MONTH('Portfolio Register'!$U31),1),2)=DATE(2026,7,1),'Portfolio Register'!$A31&amp;" (2)",IF(EDATE(DATE(YEAR('Portfolio Register'!$U31),MONTH('Portfolio Register'!$U31),1),3)=DATE(2026,7,1),'Portfolio Register'!$A31&amp;" (FINAL)",""))),"")))</f>
        <v/>
      </c>
      <c r="H32" s="107" t="str">
        <f aca="false">IF('Portfolio Register'!$A31="","",IF('Portfolio Register'!$U31="","",IFERROR(IF(EDATE(DATE(YEAR('Portfolio Register'!$U31),MONTH('Portfolio Register'!$U31),1),1)=DATE(2026,8,1),'Portfolio Register'!$A31&amp;" (1)",IF(EDATE(DATE(YEAR('Portfolio Register'!$U31),MONTH('Portfolio Register'!$U31),1),2)=DATE(2026,8,1),'Portfolio Register'!$A31&amp;" (2)",IF(EDATE(DATE(YEAR('Portfolio Register'!$U31),MONTH('Portfolio Register'!$U31),1),3)=DATE(2026,8,1),'Portfolio Register'!$A31&amp;" (FINAL)",""))),"")))</f>
        <v/>
      </c>
      <c r="I32" s="108" t="str">
        <f aca="false">IF('Portfolio Register'!$A31="","",IF('Portfolio Register'!$U31="","",IFERROR(IF(EDATE(DATE(YEAR('Portfolio Register'!$U31),MONTH('Portfolio Register'!$U31),1),1)=DATE(2026,9,1),'Portfolio Register'!$A31&amp;" (1)",IF(EDATE(DATE(YEAR('Portfolio Register'!$U31),MONTH('Portfolio Register'!$U31),1),2)=DATE(2026,9,1),'Portfolio Register'!$A31&amp;" (2)",IF(EDATE(DATE(YEAR('Portfolio Register'!$U31),MONTH('Portfolio Register'!$U31),1),3)=DATE(2026,9,1),'Portfolio Register'!$A31&amp;" (FINAL)",""))),"")))</f>
        <v/>
      </c>
      <c r="J32" s="108" t="str">
        <f aca="false">IF('Portfolio Register'!$A31="","",IF('Portfolio Register'!$U31="","",IFERROR(IF(EDATE(DATE(YEAR('Portfolio Register'!$U31),MONTH('Portfolio Register'!$U31),1),1)=DATE(2026,10,1),'Portfolio Register'!$A31&amp;" (1)",IF(EDATE(DATE(YEAR('Portfolio Register'!$U31),MONTH('Portfolio Register'!$U31),1),2)=DATE(2026,10,1),'Portfolio Register'!$A31&amp;" (2)",IF(EDATE(DATE(YEAR('Portfolio Register'!$U31),MONTH('Portfolio Register'!$U31),1),3)=DATE(2026,10,1),'Portfolio Register'!$A31&amp;" (FINAL)",""))),"")))</f>
        <v/>
      </c>
      <c r="K32" s="106" t="str">
        <f aca="false">IF('Portfolio Register'!$A31="","",IF('Portfolio Register'!$U31="","",IFERROR(IF(EDATE(DATE(YEAR('Portfolio Register'!$U31),MONTH('Portfolio Register'!$U31),1),1)=DATE(2026,11,1),'Portfolio Register'!$A31&amp;" (1)",IF(EDATE(DATE(YEAR('Portfolio Register'!$U31),MONTH('Portfolio Register'!$U31),1),2)=DATE(2026,11,1),'Portfolio Register'!$A31&amp;" (2)",IF(EDATE(DATE(YEAR('Portfolio Register'!$U31),MONTH('Portfolio Register'!$U31),1),3)=DATE(2026,11,1),'Portfolio Register'!$A31&amp;" (FINAL)",""))),"")))</f>
        <v/>
      </c>
      <c r="L32" s="106" t="str">
        <f aca="false">IF('Portfolio Register'!$A31="","",IF('Portfolio Register'!$U31="","",IFERROR(IF(EDATE(DATE(YEAR('Portfolio Register'!$U31),MONTH('Portfolio Register'!$U31),1),1)=DATE(2026,12,1),'Portfolio Register'!$A31&amp;" (1)",IF(EDATE(DATE(YEAR('Portfolio Register'!$U31),MONTH('Portfolio Register'!$U31),1),2)=DATE(2026,12,1),'Portfolio Register'!$A31&amp;" (2)",IF(EDATE(DATE(YEAR('Portfolio Register'!$U31),MONTH('Portfolio Register'!$U31),1),3)=DATE(2026,12,1),'Portfolio Register'!$A31&amp;" (FINAL)",""))),"")))</f>
        <v/>
      </c>
      <c r="M32" s="109" t="str">
        <f aca="false">IF('Portfolio Register'!$A31="","",IF('Portfolio Register'!$U31="","",IFERROR(IF(EDATE(DATE(YEAR('Portfolio Register'!$U31),MONTH('Portfolio Register'!$U31),1),1)=DATE(2027,1,1),'Portfolio Register'!$A31&amp;" (1)",IF(EDATE(DATE(YEAR('Portfolio Register'!$U31),MONTH('Portfolio Register'!$U31),1),2)=DATE(2027,1,1),'Portfolio Register'!$A31&amp;" (2)",IF(EDATE(DATE(YEAR('Portfolio Register'!$U31),MONTH('Portfolio Register'!$U31),1),3)=DATE(2027,1,1),'Portfolio Register'!$A31&amp;" (FINAL)",""))),"")))</f>
        <v/>
      </c>
      <c r="N32" s="106" t="str">
        <f aca="false">IF('Portfolio Register'!$A31="","",IF('Portfolio Register'!$U31="","",IFERROR(IF(EDATE(DATE(YEAR('Portfolio Register'!$U31),MONTH('Portfolio Register'!$U31),1),1)=DATE(2027,2,1),'Portfolio Register'!$A31&amp;" (1)",IF(EDATE(DATE(YEAR('Portfolio Register'!$U31),MONTH('Portfolio Register'!$U31),1),2)=DATE(2027,2,1),'Portfolio Register'!$A31&amp;" (2)",IF(EDATE(DATE(YEAR('Portfolio Register'!$U31),MONTH('Portfolio Register'!$U31),1),3)=DATE(2027,2,1),'Portfolio Register'!$A31&amp;" (FINAL)",""))),"")))</f>
        <v/>
      </c>
      <c r="O32" s="106" t="str">
        <f aca="false">IF('Portfolio Register'!$A31="","",IF('Portfolio Register'!$U31="","",IFERROR(IF(EDATE(DATE(YEAR('Portfolio Register'!$U31),MONTH('Portfolio Register'!$U31),1),1)=DATE(2027,3,1),'Portfolio Register'!$A31&amp;" (1)",IF(EDATE(DATE(YEAR('Portfolio Register'!$U31),MONTH('Portfolio Register'!$U31),1),2)=DATE(2027,3,1),'Portfolio Register'!$A31&amp;" (2)",IF(EDATE(DATE(YEAR('Portfolio Register'!$U31),MONTH('Portfolio Register'!$U31),1),3)=DATE(2027,3,1),'Portfolio Register'!$A31&amp;" (FINAL)",""))),"")))</f>
        <v/>
      </c>
      <c r="P32" s="106" t="str">
        <f aca="false">IF('Portfolio Register'!$A31="","",IF('Portfolio Register'!$U31="","",IFERROR(IF(EDATE(DATE(YEAR('Portfolio Register'!$U31),MONTH('Portfolio Register'!$U31),1),1)=DATE(2027,4,1),'Portfolio Register'!$A31&amp;" (1)",IF(EDATE(DATE(YEAR('Portfolio Register'!$U31),MONTH('Portfolio Register'!$U31),1),2)=DATE(2027,4,1),'Portfolio Register'!$A31&amp;" (2)",IF(EDATE(DATE(YEAR('Portfolio Register'!$U31),MONTH('Portfolio Register'!$U31),1),3)=DATE(2027,4,1),'Portfolio Register'!$A31&amp;" (FINAL)",""))),"")))</f>
        <v/>
      </c>
      <c r="Q32" s="106" t="str">
        <f aca="false">IF('Portfolio Register'!$A31="","",IF('Portfolio Register'!$U31="","",IFERROR(IF(EDATE(DATE(YEAR('Portfolio Register'!$U31),MONTH('Portfolio Register'!$U31),1),1)=DATE(2027,5,1),'Portfolio Register'!$A31&amp;" (1)",IF(EDATE(DATE(YEAR('Portfolio Register'!$U31),MONTH('Portfolio Register'!$U31),1),2)=DATE(2027,5,1),'Portfolio Register'!$A31&amp;" (2)",IF(EDATE(DATE(YEAR('Portfolio Register'!$U31),MONTH('Portfolio Register'!$U31),1),3)=DATE(2027,5,1),'Portfolio Register'!$A31&amp;" (FINAL)",""))),"")))</f>
        <v/>
      </c>
      <c r="R32" s="106" t="str">
        <f aca="false">IF('Portfolio Register'!$A31="","",IF('Portfolio Register'!$U31="","",IFERROR(IF(EDATE(DATE(YEAR('Portfolio Register'!$U31),MONTH('Portfolio Register'!$U31),1),1)=DATE(2027,6,1),'Portfolio Register'!$A31&amp;" (1)",IF(EDATE(DATE(YEAR('Portfolio Register'!$U31),MONTH('Portfolio Register'!$U31),1),2)=DATE(2027,6,1),'Portfolio Register'!$A31&amp;" (2)",IF(EDATE(DATE(YEAR('Portfolio Register'!$U31),MONTH('Portfolio Register'!$U31),1),3)=DATE(2027,6,1),'Portfolio Register'!$A31&amp;" (FINAL)",""))),"")))</f>
        <v/>
      </c>
      <c r="S32" s="106" t="str">
        <f aca="false">IF('Portfolio Register'!$A31="","",IF('Portfolio Register'!$U31="","",IFERROR(IF(EDATE(DATE(YEAR('Portfolio Register'!$U31),MONTH('Portfolio Register'!$U31),1),1)=DATE(2027,7,1),'Portfolio Register'!$A31&amp;" (1)",IF(EDATE(DATE(YEAR('Portfolio Register'!$U31),MONTH('Portfolio Register'!$U31),1),2)=DATE(2027,7,1),'Portfolio Register'!$A31&amp;" (2)",IF(EDATE(DATE(YEAR('Portfolio Register'!$U31),MONTH('Portfolio Register'!$U31),1),3)=DATE(2027,7,1),'Portfolio Register'!$A31&amp;" (FINAL)",""))),"")))</f>
        <v/>
      </c>
      <c r="T32" s="106" t="str">
        <f aca="false">IF('Portfolio Register'!$A31="","",IF('Portfolio Register'!$U31="","",IFERROR(IF(EDATE(DATE(YEAR('Portfolio Register'!$U31),MONTH('Portfolio Register'!$U31),1),1)=DATE(2027,8,1),'Portfolio Register'!$A31&amp;" (1)",IF(EDATE(DATE(YEAR('Portfolio Register'!$U31),MONTH('Portfolio Register'!$U31),1),2)=DATE(2027,8,1),'Portfolio Register'!$A31&amp;" (2)",IF(EDATE(DATE(YEAR('Portfolio Register'!$U31),MONTH('Portfolio Register'!$U31),1),3)=DATE(2027,8,1),'Portfolio Register'!$A31&amp;" (FINAL)",""))),"")))</f>
        <v/>
      </c>
      <c r="U32" s="106" t="str">
        <f aca="false">IF('Portfolio Register'!$A31="","",IF('Portfolio Register'!$U31="","",IFERROR(IF(EDATE(DATE(YEAR('Portfolio Register'!$U31),MONTH('Portfolio Register'!$U31),1),1)=DATE(2027,9,1),'Portfolio Register'!$A31&amp;" (1)",IF(EDATE(DATE(YEAR('Portfolio Register'!$U31),MONTH('Portfolio Register'!$U31),1),2)=DATE(2027,9,1),'Portfolio Register'!$A31&amp;" (2)",IF(EDATE(DATE(YEAR('Portfolio Register'!$U31),MONTH('Portfolio Register'!$U31),1),3)=DATE(2027,9,1),'Portfolio Register'!$A31&amp;" (FINAL)",""))),"")))</f>
        <v/>
      </c>
      <c r="V32" s="106" t="str">
        <f aca="false">IF('Portfolio Register'!$A31="","",IF('Portfolio Register'!$U31="","",IFERROR(IF(EDATE(DATE(YEAR('Portfolio Register'!$U31),MONTH('Portfolio Register'!$U31),1),1)=DATE(2027,10,1),'Portfolio Register'!$A31&amp;" (1)",IF(EDATE(DATE(YEAR('Portfolio Register'!$U31),MONTH('Portfolio Register'!$U31),1),2)=DATE(2027,10,1),'Portfolio Register'!$A31&amp;" (2)",IF(EDATE(DATE(YEAR('Portfolio Register'!$U31),MONTH('Portfolio Register'!$U31),1),3)=DATE(2027,10,1),'Portfolio Register'!$A31&amp;" (FINAL)",""))),"")))</f>
        <v/>
      </c>
      <c r="W32" s="106" t="str">
        <f aca="false">IF('Portfolio Register'!$A31="","",IF('Portfolio Register'!$U31="","",IFERROR(IF(EDATE(DATE(YEAR('Portfolio Register'!$U31),MONTH('Portfolio Register'!$U31),1),1)=DATE(2027,11,1),'Portfolio Register'!$A31&amp;" (1)",IF(EDATE(DATE(YEAR('Portfolio Register'!$U31),MONTH('Portfolio Register'!$U31),1),2)=DATE(2027,11,1),'Portfolio Register'!$A31&amp;" (2)",IF(EDATE(DATE(YEAR('Portfolio Register'!$U31),MONTH('Portfolio Register'!$U31),1),3)=DATE(2027,11,1),'Portfolio Register'!$A31&amp;" (FINAL)",""))),"")))</f>
        <v/>
      </c>
      <c r="X32" s="106" t="str">
        <f aca="false">IF('Portfolio Register'!$A31="","",IF('Portfolio Register'!$U31="","",IFERROR(IF(EDATE(DATE(YEAR('Portfolio Register'!$U31),MONTH('Portfolio Register'!$U31),1),1)=DATE(2027,12,1),'Portfolio Register'!$A31&amp;" (1)",IF(EDATE(DATE(YEAR('Portfolio Register'!$U31),MONTH('Portfolio Register'!$U31),1),2)=DATE(2027,12,1),'Portfolio Register'!$A31&amp;" (2)",IF(EDATE(DATE(YEAR('Portfolio Register'!$U31),MONTH('Portfolio Register'!$U31),1),3)=DATE(2027,12,1),'Portfolio Register'!$A31&amp;" (FINAL)",""))),"")))</f>
        <v/>
      </c>
    </row>
    <row r="33" customFormat="false" ht="21.95" hidden="false" customHeight="true" outlineLevel="0" collapsed="false">
      <c r="A33" s="106" t="str">
        <f aca="false">IF('Portfolio Register'!$A32="","",IF('Portfolio Register'!$U32="","",IFERROR(IF(EDATE(DATE(YEAR('Portfolio Register'!$U32),MONTH('Portfolio Register'!$U32),1),1)=DATE(2026,1,1),'Portfolio Register'!$A32&amp;" (1)",IF(EDATE(DATE(YEAR('Portfolio Register'!$U32),MONTH('Portfolio Register'!$U32),1),2)=DATE(2026,1,1),'Portfolio Register'!$A32&amp;" (2)",IF(EDATE(DATE(YEAR('Portfolio Register'!$U32),MONTH('Portfolio Register'!$U32),1),3)=DATE(2026,1,1),'Portfolio Register'!$A32&amp;" (FINAL)",""))),"")))</f>
        <v/>
      </c>
      <c r="B33" s="106" t="str">
        <f aca="false">IF('Portfolio Register'!$A32="","",IF('Portfolio Register'!$U32="","",IFERROR(IF(EDATE(DATE(YEAR('Portfolio Register'!$U32),MONTH('Portfolio Register'!$U32),1),1)=DATE(2026,2,1),'Portfolio Register'!$A32&amp;" (1)",IF(EDATE(DATE(YEAR('Portfolio Register'!$U32),MONTH('Portfolio Register'!$U32),1),2)=DATE(2026,2,1),'Portfolio Register'!$A32&amp;" (2)",IF(EDATE(DATE(YEAR('Portfolio Register'!$U32),MONTH('Portfolio Register'!$U32),1),3)=DATE(2026,2,1),'Portfolio Register'!$A32&amp;" (FINAL)",""))),"")))</f>
        <v/>
      </c>
      <c r="C33" s="106" t="str">
        <f aca="false">IF('Portfolio Register'!$A32="","",IF('Portfolio Register'!$U32="","",IFERROR(IF(EDATE(DATE(YEAR('Portfolio Register'!$U32),MONTH('Portfolio Register'!$U32),1),1)=DATE(2026,3,1),'Portfolio Register'!$A32&amp;" (1)",IF(EDATE(DATE(YEAR('Portfolio Register'!$U32),MONTH('Portfolio Register'!$U32),1),2)=DATE(2026,3,1),'Portfolio Register'!$A32&amp;" (2)",IF(EDATE(DATE(YEAR('Portfolio Register'!$U32),MONTH('Portfolio Register'!$U32),1),3)=DATE(2026,3,1),'Portfolio Register'!$A32&amp;" (FINAL)",""))),"")))</f>
        <v/>
      </c>
      <c r="D33" s="106" t="str">
        <f aca="false">IF('Portfolio Register'!$A32="","",IF('Portfolio Register'!$U32="","",IFERROR(IF(EDATE(DATE(YEAR('Portfolio Register'!$U32),MONTH('Portfolio Register'!$U32),1),1)=DATE(2026,4,1),'Portfolio Register'!$A32&amp;" (1)",IF(EDATE(DATE(YEAR('Portfolio Register'!$U32),MONTH('Portfolio Register'!$U32),1),2)=DATE(2026,4,1),'Portfolio Register'!$A32&amp;" (2)",IF(EDATE(DATE(YEAR('Portfolio Register'!$U32),MONTH('Portfolio Register'!$U32),1),3)=DATE(2026,4,1),'Portfolio Register'!$A32&amp;" (FINAL)",""))),"")))</f>
        <v/>
      </c>
      <c r="E33" s="106" t="str">
        <f aca="false">IF('Portfolio Register'!$A32="","",IF('Portfolio Register'!$U32="","",IFERROR(IF(EDATE(DATE(YEAR('Portfolio Register'!$U32),MONTH('Portfolio Register'!$U32),1),1)=DATE(2026,5,1),'Portfolio Register'!$A32&amp;" (1)",IF(EDATE(DATE(YEAR('Portfolio Register'!$U32),MONTH('Portfolio Register'!$U32),1),2)=DATE(2026,5,1),'Portfolio Register'!$A32&amp;" (2)",IF(EDATE(DATE(YEAR('Portfolio Register'!$U32),MONTH('Portfolio Register'!$U32),1),3)=DATE(2026,5,1),'Portfolio Register'!$A32&amp;" (FINAL)",""))),"")))</f>
        <v/>
      </c>
      <c r="F33" s="106" t="str">
        <f aca="false">IF('Portfolio Register'!$A32="","",IF('Portfolio Register'!$U32="","",IFERROR(IF(EDATE(DATE(YEAR('Portfolio Register'!$U32),MONTH('Portfolio Register'!$U32),1),1)=DATE(2026,6,1),'Portfolio Register'!$A32&amp;" (1)",IF(EDATE(DATE(YEAR('Portfolio Register'!$U32),MONTH('Portfolio Register'!$U32),1),2)=DATE(2026,6,1),'Portfolio Register'!$A32&amp;" (2)",IF(EDATE(DATE(YEAR('Portfolio Register'!$U32),MONTH('Portfolio Register'!$U32),1),3)=DATE(2026,6,1),'Portfolio Register'!$A32&amp;" (FINAL)",""))),"")))</f>
        <v/>
      </c>
      <c r="G33" s="106" t="str">
        <f aca="false">IF('Portfolio Register'!$A32="","",IF('Portfolio Register'!$U32="","",IFERROR(IF(EDATE(DATE(YEAR('Portfolio Register'!$U32),MONTH('Portfolio Register'!$U32),1),1)=DATE(2026,7,1),'Portfolio Register'!$A32&amp;" (1)",IF(EDATE(DATE(YEAR('Portfolio Register'!$U32),MONTH('Portfolio Register'!$U32),1),2)=DATE(2026,7,1),'Portfolio Register'!$A32&amp;" (2)",IF(EDATE(DATE(YEAR('Portfolio Register'!$U32),MONTH('Portfolio Register'!$U32),1),3)=DATE(2026,7,1),'Portfolio Register'!$A32&amp;" (FINAL)",""))),"")))</f>
        <v/>
      </c>
      <c r="H33" s="107" t="str">
        <f aca="false">IF('Portfolio Register'!$A32="","",IF('Portfolio Register'!$U32="","",IFERROR(IF(EDATE(DATE(YEAR('Portfolio Register'!$U32),MONTH('Portfolio Register'!$U32),1),1)=DATE(2026,8,1),'Portfolio Register'!$A32&amp;" (1)",IF(EDATE(DATE(YEAR('Portfolio Register'!$U32),MONTH('Portfolio Register'!$U32),1),2)=DATE(2026,8,1),'Portfolio Register'!$A32&amp;" (2)",IF(EDATE(DATE(YEAR('Portfolio Register'!$U32),MONTH('Portfolio Register'!$U32),1),3)=DATE(2026,8,1),'Portfolio Register'!$A32&amp;" (FINAL)",""))),"")))</f>
        <v/>
      </c>
      <c r="I33" s="108" t="str">
        <f aca="false">IF('Portfolio Register'!$A32="","",IF('Portfolio Register'!$U32="","",IFERROR(IF(EDATE(DATE(YEAR('Portfolio Register'!$U32),MONTH('Portfolio Register'!$U32),1),1)=DATE(2026,9,1),'Portfolio Register'!$A32&amp;" (1)",IF(EDATE(DATE(YEAR('Portfolio Register'!$U32),MONTH('Portfolio Register'!$U32),1),2)=DATE(2026,9,1),'Portfolio Register'!$A32&amp;" (2)",IF(EDATE(DATE(YEAR('Portfolio Register'!$U32),MONTH('Portfolio Register'!$U32),1),3)=DATE(2026,9,1),'Portfolio Register'!$A32&amp;" (FINAL)",""))),"")))</f>
        <v/>
      </c>
      <c r="J33" s="108" t="str">
        <f aca="false">IF('Portfolio Register'!$A32="","",IF('Portfolio Register'!$U32="","",IFERROR(IF(EDATE(DATE(YEAR('Portfolio Register'!$U32),MONTH('Portfolio Register'!$U32),1),1)=DATE(2026,10,1),'Portfolio Register'!$A32&amp;" (1)",IF(EDATE(DATE(YEAR('Portfolio Register'!$U32),MONTH('Portfolio Register'!$U32),1),2)=DATE(2026,10,1),'Portfolio Register'!$A32&amp;" (2)",IF(EDATE(DATE(YEAR('Portfolio Register'!$U32),MONTH('Portfolio Register'!$U32),1),3)=DATE(2026,10,1),'Portfolio Register'!$A32&amp;" (FINAL)",""))),"")))</f>
        <v/>
      </c>
      <c r="K33" s="106" t="str">
        <f aca="false">IF('Portfolio Register'!$A32="","",IF('Portfolio Register'!$U32="","",IFERROR(IF(EDATE(DATE(YEAR('Portfolio Register'!$U32),MONTH('Portfolio Register'!$U32),1),1)=DATE(2026,11,1),'Portfolio Register'!$A32&amp;" (1)",IF(EDATE(DATE(YEAR('Portfolio Register'!$U32),MONTH('Portfolio Register'!$U32),1),2)=DATE(2026,11,1),'Portfolio Register'!$A32&amp;" (2)",IF(EDATE(DATE(YEAR('Portfolio Register'!$U32),MONTH('Portfolio Register'!$U32),1),3)=DATE(2026,11,1),'Portfolio Register'!$A32&amp;" (FINAL)",""))),"")))</f>
        <v/>
      </c>
      <c r="L33" s="106" t="str">
        <f aca="false">IF('Portfolio Register'!$A32="","",IF('Portfolio Register'!$U32="","",IFERROR(IF(EDATE(DATE(YEAR('Portfolio Register'!$U32),MONTH('Portfolio Register'!$U32),1),1)=DATE(2026,12,1),'Portfolio Register'!$A32&amp;" (1)",IF(EDATE(DATE(YEAR('Portfolio Register'!$U32),MONTH('Portfolio Register'!$U32),1),2)=DATE(2026,12,1),'Portfolio Register'!$A32&amp;" (2)",IF(EDATE(DATE(YEAR('Portfolio Register'!$U32),MONTH('Portfolio Register'!$U32),1),3)=DATE(2026,12,1),'Portfolio Register'!$A32&amp;" (FINAL)",""))),"")))</f>
        <v/>
      </c>
      <c r="M33" s="109" t="str">
        <f aca="false">IF('Portfolio Register'!$A32="","",IF('Portfolio Register'!$U32="","",IFERROR(IF(EDATE(DATE(YEAR('Portfolio Register'!$U32),MONTH('Portfolio Register'!$U32),1),1)=DATE(2027,1,1),'Portfolio Register'!$A32&amp;" (1)",IF(EDATE(DATE(YEAR('Portfolio Register'!$U32),MONTH('Portfolio Register'!$U32),1),2)=DATE(2027,1,1),'Portfolio Register'!$A32&amp;" (2)",IF(EDATE(DATE(YEAR('Portfolio Register'!$U32),MONTH('Portfolio Register'!$U32),1),3)=DATE(2027,1,1),'Portfolio Register'!$A32&amp;" (FINAL)",""))),"")))</f>
        <v/>
      </c>
      <c r="N33" s="106" t="str">
        <f aca="false">IF('Portfolio Register'!$A32="","",IF('Portfolio Register'!$U32="","",IFERROR(IF(EDATE(DATE(YEAR('Portfolio Register'!$U32),MONTH('Portfolio Register'!$U32),1),1)=DATE(2027,2,1),'Portfolio Register'!$A32&amp;" (1)",IF(EDATE(DATE(YEAR('Portfolio Register'!$U32),MONTH('Portfolio Register'!$U32),1),2)=DATE(2027,2,1),'Portfolio Register'!$A32&amp;" (2)",IF(EDATE(DATE(YEAR('Portfolio Register'!$U32),MONTH('Portfolio Register'!$U32),1),3)=DATE(2027,2,1),'Portfolio Register'!$A32&amp;" (FINAL)",""))),"")))</f>
        <v/>
      </c>
      <c r="O33" s="106" t="str">
        <f aca="false">IF('Portfolio Register'!$A32="","",IF('Portfolio Register'!$U32="","",IFERROR(IF(EDATE(DATE(YEAR('Portfolio Register'!$U32),MONTH('Portfolio Register'!$U32),1),1)=DATE(2027,3,1),'Portfolio Register'!$A32&amp;" (1)",IF(EDATE(DATE(YEAR('Portfolio Register'!$U32),MONTH('Portfolio Register'!$U32),1),2)=DATE(2027,3,1),'Portfolio Register'!$A32&amp;" (2)",IF(EDATE(DATE(YEAR('Portfolio Register'!$U32),MONTH('Portfolio Register'!$U32),1),3)=DATE(2027,3,1),'Portfolio Register'!$A32&amp;" (FINAL)",""))),"")))</f>
        <v/>
      </c>
      <c r="P33" s="106" t="str">
        <f aca="false">IF('Portfolio Register'!$A32="","",IF('Portfolio Register'!$U32="","",IFERROR(IF(EDATE(DATE(YEAR('Portfolio Register'!$U32),MONTH('Portfolio Register'!$U32),1),1)=DATE(2027,4,1),'Portfolio Register'!$A32&amp;" (1)",IF(EDATE(DATE(YEAR('Portfolio Register'!$U32),MONTH('Portfolio Register'!$U32),1),2)=DATE(2027,4,1),'Portfolio Register'!$A32&amp;" (2)",IF(EDATE(DATE(YEAR('Portfolio Register'!$U32),MONTH('Portfolio Register'!$U32),1),3)=DATE(2027,4,1),'Portfolio Register'!$A32&amp;" (FINAL)",""))),"")))</f>
        <v/>
      </c>
      <c r="Q33" s="106" t="str">
        <f aca="false">IF('Portfolio Register'!$A32="","",IF('Portfolio Register'!$U32="","",IFERROR(IF(EDATE(DATE(YEAR('Portfolio Register'!$U32),MONTH('Portfolio Register'!$U32),1),1)=DATE(2027,5,1),'Portfolio Register'!$A32&amp;" (1)",IF(EDATE(DATE(YEAR('Portfolio Register'!$U32),MONTH('Portfolio Register'!$U32),1),2)=DATE(2027,5,1),'Portfolio Register'!$A32&amp;" (2)",IF(EDATE(DATE(YEAR('Portfolio Register'!$U32),MONTH('Portfolio Register'!$U32),1),3)=DATE(2027,5,1),'Portfolio Register'!$A32&amp;" (FINAL)",""))),"")))</f>
        <v/>
      </c>
      <c r="R33" s="106" t="str">
        <f aca="false">IF('Portfolio Register'!$A32="","",IF('Portfolio Register'!$U32="","",IFERROR(IF(EDATE(DATE(YEAR('Portfolio Register'!$U32),MONTH('Portfolio Register'!$U32),1),1)=DATE(2027,6,1),'Portfolio Register'!$A32&amp;" (1)",IF(EDATE(DATE(YEAR('Portfolio Register'!$U32),MONTH('Portfolio Register'!$U32),1),2)=DATE(2027,6,1),'Portfolio Register'!$A32&amp;" (2)",IF(EDATE(DATE(YEAR('Portfolio Register'!$U32),MONTH('Portfolio Register'!$U32),1),3)=DATE(2027,6,1),'Portfolio Register'!$A32&amp;" (FINAL)",""))),"")))</f>
        <v/>
      </c>
      <c r="S33" s="106" t="str">
        <f aca="false">IF('Portfolio Register'!$A32="","",IF('Portfolio Register'!$U32="","",IFERROR(IF(EDATE(DATE(YEAR('Portfolio Register'!$U32),MONTH('Portfolio Register'!$U32),1),1)=DATE(2027,7,1),'Portfolio Register'!$A32&amp;" (1)",IF(EDATE(DATE(YEAR('Portfolio Register'!$U32),MONTH('Portfolio Register'!$U32),1),2)=DATE(2027,7,1),'Portfolio Register'!$A32&amp;" (2)",IF(EDATE(DATE(YEAR('Portfolio Register'!$U32),MONTH('Portfolio Register'!$U32),1),3)=DATE(2027,7,1),'Portfolio Register'!$A32&amp;" (FINAL)",""))),"")))</f>
        <v/>
      </c>
      <c r="T33" s="106" t="str">
        <f aca="false">IF('Portfolio Register'!$A32="","",IF('Portfolio Register'!$U32="","",IFERROR(IF(EDATE(DATE(YEAR('Portfolio Register'!$U32),MONTH('Portfolio Register'!$U32),1),1)=DATE(2027,8,1),'Portfolio Register'!$A32&amp;" (1)",IF(EDATE(DATE(YEAR('Portfolio Register'!$U32),MONTH('Portfolio Register'!$U32),1),2)=DATE(2027,8,1),'Portfolio Register'!$A32&amp;" (2)",IF(EDATE(DATE(YEAR('Portfolio Register'!$U32),MONTH('Portfolio Register'!$U32),1),3)=DATE(2027,8,1),'Portfolio Register'!$A32&amp;" (FINAL)",""))),"")))</f>
        <v/>
      </c>
      <c r="U33" s="106" t="str">
        <f aca="false">IF('Portfolio Register'!$A32="","",IF('Portfolio Register'!$U32="","",IFERROR(IF(EDATE(DATE(YEAR('Portfolio Register'!$U32),MONTH('Portfolio Register'!$U32),1),1)=DATE(2027,9,1),'Portfolio Register'!$A32&amp;" (1)",IF(EDATE(DATE(YEAR('Portfolio Register'!$U32),MONTH('Portfolio Register'!$U32),1),2)=DATE(2027,9,1),'Portfolio Register'!$A32&amp;" (2)",IF(EDATE(DATE(YEAR('Portfolio Register'!$U32),MONTH('Portfolio Register'!$U32),1),3)=DATE(2027,9,1),'Portfolio Register'!$A32&amp;" (FINAL)",""))),"")))</f>
        <v/>
      </c>
      <c r="V33" s="106" t="str">
        <f aca="false">IF('Portfolio Register'!$A32="","",IF('Portfolio Register'!$U32="","",IFERROR(IF(EDATE(DATE(YEAR('Portfolio Register'!$U32),MONTH('Portfolio Register'!$U32),1),1)=DATE(2027,10,1),'Portfolio Register'!$A32&amp;" (1)",IF(EDATE(DATE(YEAR('Portfolio Register'!$U32),MONTH('Portfolio Register'!$U32),1),2)=DATE(2027,10,1),'Portfolio Register'!$A32&amp;" (2)",IF(EDATE(DATE(YEAR('Portfolio Register'!$U32),MONTH('Portfolio Register'!$U32),1),3)=DATE(2027,10,1),'Portfolio Register'!$A32&amp;" (FINAL)",""))),"")))</f>
        <v/>
      </c>
      <c r="W33" s="106" t="str">
        <f aca="false">IF('Portfolio Register'!$A32="","",IF('Portfolio Register'!$U32="","",IFERROR(IF(EDATE(DATE(YEAR('Portfolio Register'!$U32),MONTH('Portfolio Register'!$U32),1),1)=DATE(2027,11,1),'Portfolio Register'!$A32&amp;" (1)",IF(EDATE(DATE(YEAR('Portfolio Register'!$U32),MONTH('Portfolio Register'!$U32),1),2)=DATE(2027,11,1),'Portfolio Register'!$A32&amp;" (2)",IF(EDATE(DATE(YEAR('Portfolio Register'!$U32),MONTH('Portfolio Register'!$U32),1),3)=DATE(2027,11,1),'Portfolio Register'!$A32&amp;" (FINAL)",""))),"")))</f>
        <v/>
      </c>
      <c r="X33" s="106" t="str">
        <f aca="false">IF('Portfolio Register'!$A32="","",IF('Portfolio Register'!$U32="","",IFERROR(IF(EDATE(DATE(YEAR('Portfolio Register'!$U32),MONTH('Portfolio Register'!$U32),1),1)=DATE(2027,12,1),'Portfolio Register'!$A32&amp;" (1)",IF(EDATE(DATE(YEAR('Portfolio Register'!$U32),MONTH('Portfolio Register'!$U32),1),2)=DATE(2027,12,1),'Portfolio Register'!$A32&amp;" (2)",IF(EDATE(DATE(YEAR('Portfolio Register'!$U32),MONTH('Portfolio Register'!$U32),1),3)=DATE(2027,12,1),'Portfolio Register'!$A32&amp;" (FINAL)",""))),"")))</f>
        <v/>
      </c>
    </row>
    <row r="34" customFormat="false" ht="21.95" hidden="false" customHeight="true" outlineLevel="0" collapsed="false">
      <c r="A34" s="106" t="str">
        <f aca="false">IF('Portfolio Register'!$A33="","",IF('Portfolio Register'!$U33="","",IFERROR(IF(EDATE(DATE(YEAR('Portfolio Register'!$U33),MONTH('Portfolio Register'!$U33),1),1)=DATE(2026,1,1),'Portfolio Register'!$A33&amp;" (1)",IF(EDATE(DATE(YEAR('Portfolio Register'!$U33),MONTH('Portfolio Register'!$U33),1),2)=DATE(2026,1,1),'Portfolio Register'!$A33&amp;" (2)",IF(EDATE(DATE(YEAR('Portfolio Register'!$U33),MONTH('Portfolio Register'!$U33),1),3)=DATE(2026,1,1),'Portfolio Register'!$A33&amp;" (FINAL)",""))),"")))</f>
        <v/>
      </c>
      <c r="B34" s="106" t="str">
        <f aca="false">IF('Portfolio Register'!$A33="","",IF('Portfolio Register'!$U33="","",IFERROR(IF(EDATE(DATE(YEAR('Portfolio Register'!$U33),MONTH('Portfolio Register'!$U33),1),1)=DATE(2026,2,1),'Portfolio Register'!$A33&amp;" (1)",IF(EDATE(DATE(YEAR('Portfolio Register'!$U33),MONTH('Portfolio Register'!$U33),1),2)=DATE(2026,2,1),'Portfolio Register'!$A33&amp;" (2)",IF(EDATE(DATE(YEAR('Portfolio Register'!$U33),MONTH('Portfolio Register'!$U33),1),3)=DATE(2026,2,1),'Portfolio Register'!$A33&amp;" (FINAL)",""))),"")))</f>
        <v/>
      </c>
      <c r="C34" s="106" t="str">
        <f aca="false">IF('Portfolio Register'!$A33="","",IF('Portfolio Register'!$U33="","",IFERROR(IF(EDATE(DATE(YEAR('Portfolio Register'!$U33),MONTH('Portfolio Register'!$U33),1),1)=DATE(2026,3,1),'Portfolio Register'!$A33&amp;" (1)",IF(EDATE(DATE(YEAR('Portfolio Register'!$U33),MONTH('Portfolio Register'!$U33),1),2)=DATE(2026,3,1),'Portfolio Register'!$A33&amp;" (2)",IF(EDATE(DATE(YEAR('Portfolio Register'!$U33),MONTH('Portfolio Register'!$U33),1),3)=DATE(2026,3,1),'Portfolio Register'!$A33&amp;" (FINAL)",""))),"")))</f>
        <v/>
      </c>
      <c r="D34" s="106" t="str">
        <f aca="false">IF('Portfolio Register'!$A33="","",IF('Portfolio Register'!$U33="","",IFERROR(IF(EDATE(DATE(YEAR('Portfolio Register'!$U33),MONTH('Portfolio Register'!$U33),1),1)=DATE(2026,4,1),'Portfolio Register'!$A33&amp;" (1)",IF(EDATE(DATE(YEAR('Portfolio Register'!$U33),MONTH('Portfolio Register'!$U33),1),2)=DATE(2026,4,1),'Portfolio Register'!$A33&amp;" (2)",IF(EDATE(DATE(YEAR('Portfolio Register'!$U33),MONTH('Portfolio Register'!$U33),1),3)=DATE(2026,4,1),'Portfolio Register'!$A33&amp;" (FINAL)",""))),"")))</f>
        <v/>
      </c>
      <c r="E34" s="106" t="str">
        <f aca="false">IF('Portfolio Register'!$A33="","",IF('Portfolio Register'!$U33="","",IFERROR(IF(EDATE(DATE(YEAR('Portfolio Register'!$U33),MONTH('Portfolio Register'!$U33),1),1)=DATE(2026,5,1),'Portfolio Register'!$A33&amp;" (1)",IF(EDATE(DATE(YEAR('Portfolio Register'!$U33),MONTH('Portfolio Register'!$U33),1),2)=DATE(2026,5,1),'Portfolio Register'!$A33&amp;" (2)",IF(EDATE(DATE(YEAR('Portfolio Register'!$U33),MONTH('Portfolio Register'!$U33),1),3)=DATE(2026,5,1),'Portfolio Register'!$A33&amp;" (FINAL)",""))),"")))</f>
        <v/>
      </c>
      <c r="F34" s="106" t="str">
        <f aca="false">IF('Portfolio Register'!$A33="","",IF('Portfolio Register'!$U33="","",IFERROR(IF(EDATE(DATE(YEAR('Portfolio Register'!$U33),MONTH('Portfolio Register'!$U33),1),1)=DATE(2026,6,1),'Portfolio Register'!$A33&amp;" (1)",IF(EDATE(DATE(YEAR('Portfolio Register'!$U33),MONTH('Portfolio Register'!$U33),1),2)=DATE(2026,6,1),'Portfolio Register'!$A33&amp;" (2)",IF(EDATE(DATE(YEAR('Portfolio Register'!$U33),MONTH('Portfolio Register'!$U33),1),3)=DATE(2026,6,1),'Portfolio Register'!$A33&amp;" (FINAL)",""))),"")))</f>
        <v/>
      </c>
      <c r="G34" s="106" t="str">
        <f aca="false">IF('Portfolio Register'!$A33="","",IF('Portfolio Register'!$U33="","",IFERROR(IF(EDATE(DATE(YEAR('Portfolio Register'!$U33),MONTH('Portfolio Register'!$U33),1),1)=DATE(2026,7,1),'Portfolio Register'!$A33&amp;" (1)",IF(EDATE(DATE(YEAR('Portfolio Register'!$U33),MONTH('Portfolio Register'!$U33),1),2)=DATE(2026,7,1),'Portfolio Register'!$A33&amp;" (2)",IF(EDATE(DATE(YEAR('Portfolio Register'!$U33),MONTH('Portfolio Register'!$U33),1),3)=DATE(2026,7,1),'Portfolio Register'!$A33&amp;" (FINAL)",""))),"")))</f>
        <v/>
      </c>
      <c r="H34" s="107" t="str">
        <f aca="false">IF('Portfolio Register'!$A33="","",IF('Portfolio Register'!$U33="","",IFERROR(IF(EDATE(DATE(YEAR('Portfolio Register'!$U33),MONTH('Portfolio Register'!$U33),1),1)=DATE(2026,8,1),'Portfolio Register'!$A33&amp;" (1)",IF(EDATE(DATE(YEAR('Portfolio Register'!$U33),MONTH('Portfolio Register'!$U33),1),2)=DATE(2026,8,1),'Portfolio Register'!$A33&amp;" (2)",IF(EDATE(DATE(YEAR('Portfolio Register'!$U33),MONTH('Portfolio Register'!$U33),1),3)=DATE(2026,8,1),'Portfolio Register'!$A33&amp;" (FINAL)",""))),"")))</f>
        <v/>
      </c>
      <c r="I34" s="108" t="str">
        <f aca="false">IF('Portfolio Register'!$A33="","",IF('Portfolio Register'!$U33="","",IFERROR(IF(EDATE(DATE(YEAR('Portfolio Register'!$U33),MONTH('Portfolio Register'!$U33),1),1)=DATE(2026,9,1),'Portfolio Register'!$A33&amp;" (1)",IF(EDATE(DATE(YEAR('Portfolio Register'!$U33),MONTH('Portfolio Register'!$U33),1),2)=DATE(2026,9,1),'Portfolio Register'!$A33&amp;" (2)",IF(EDATE(DATE(YEAR('Portfolio Register'!$U33),MONTH('Portfolio Register'!$U33),1),3)=DATE(2026,9,1),'Portfolio Register'!$A33&amp;" (FINAL)",""))),"")))</f>
        <v/>
      </c>
      <c r="J34" s="108" t="str">
        <f aca="false">IF('Portfolio Register'!$A33="","",IF('Portfolio Register'!$U33="","",IFERROR(IF(EDATE(DATE(YEAR('Portfolio Register'!$U33),MONTH('Portfolio Register'!$U33),1),1)=DATE(2026,10,1),'Portfolio Register'!$A33&amp;" (1)",IF(EDATE(DATE(YEAR('Portfolio Register'!$U33),MONTH('Portfolio Register'!$U33),1),2)=DATE(2026,10,1),'Portfolio Register'!$A33&amp;" (2)",IF(EDATE(DATE(YEAR('Portfolio Register'!$U33),MONTH('Portfolio Register'!$U33),1),3)=DATE(2026,10,1),'Portfolio Register'!$A33&amp;" (FINAL)",""))),"")))</f>
        <v/>
      </c>
      <c r="K34" s="106" t="str">
        <f aca="false">IF('Portfolio Register'!$A33="","",IF('Portfolio Register'!$U33="","",IFERROR(IF(EDATE(DATE(YEAR('Portfolio Register'!$U33),MONTH('Portfolio Register'!$U33),1),1)=DATE(2026,11,1),'Portfolio Register'!$A33&amp;" (1)",IF(EDATE(DATE(YEAR('Portfolio Register'!$U33),MONTH('Portfolio Register'!$U33),1),2)=DATE(2026,11,1),'Portfolio Register'!$A33&amp;" (2)",IF(EDATE(DATE(YEAR('Portfolio Register'!$U33),MONTH('Portfolio Register'!$U33),1),3)=DATE(2026,11,1),'Portfolio Register'!$A33&amp;" (FINAL)",""))),"")))</f>
        <v/>
      </c>
      <c r="L34" s="106" t="str">
        <f aca="false">IF('Portfolio Register'!$A33="","",IF('Portfolio Register'!$U33="","",IFERROR(IF(EDATE(DATE(YEAR('Portfolio Register'!$U33),MONTH('Portfolio Register'!$U33),1),1)=DATE(2026,12,1),'Portfolio Register'!$A33&amp;" (1)",IF(EDATE(DATE(YEAR('Portfolio Register'!$U33),MONTH('Portfolio Register'!$U33),1),2)=DATE(2026,12,1),'Portfolio Register'!$A33&amp;" (2)",IF(EDATE(DATE(YEAR('Portfolio Register'!$U33),MONTH('Portfolio Register'!$U33),1),3)=DATE(2026,12,1),'Portfolio Register'!$A33&amp;" (FINAL)",""))),"")))</f>
        <v/>
      </c>
      <c r="M34" s="109" t="str">
        <f aca="false">IF('Portfolio Register'!$A33="","",IF('Portfolio Register'!$U33="","",IFERROR(IF(EDATE(DATE(YEAR('Portfolio Register'!$U33),MONTH('Portfolio Register'!$U33),1),1)=DATE(2027,1,1),'Portfolio Register'!$A33&amp;" (1)",IF(EDATE(DATE(YEAR('Portfolio Register'!$U33),MONTH('Portfolio Register'!$U33),1),2)=DATE(2027,1,1),'Portfolio Register'!$A33&amp;" (2)",IF(EDATE(DATE(YEAR('Portfolio Register'!$U33),MONTH('Portfolio Register'!$U33),1),3)=DATE(2027,1,1),'Portfolio Register'!$A33&amp;" (FINAL)",""))),"")))</f>
        <v/>
      </c>
      <c r="N34" s="106" t="str">
        <f aca="false">IF('Portfolio Register'!$A33="","",IF('Portfolio Register'!$U33="","",IFERROR(IF(EDATE(DATE(YEAR('Portfolio Register'!$U33),MONTH('Portfolio Register'!$U33),1),1)=DATE(2027,2,1),'Portfolio Register'!$A33&amp;" (1)",IF(EDATE(DATE(YEAR('Portfolio Register'!$U33),MONTH('Portfolio Register'!$U33),1),2)=DATE(2027,2,1),'Portfolio Register'!$A33&amp;" (2)",IF(EDATE(DATE(YEAR('Portfolio Register'!$U33),MONTH('Portfolio Register'!$U33),1),3)=DATE(2027,2,1),'Portfolio Register'!$A33&amp;" (FINAL)",""))),"")))</f>
        <v/>
      </c>
      <c r="O34" s="106" t="str">
        <f aca="false">IF('Portfolio Register'!$A33="","",IF('Portfolio Register'!$U33="","",IFERROR(IF(EDATE(DATE(YEAR('Portfolio Register'!$U33),MONTH('Portfolio Register'!$U33),1),1)=DATE(2027,3,1),'Portfolio Register'!$A33&amp;" (1)",IF(EDATE(DATE(YEAR('Portfolio Register'!$U33),MONTH('Portfolio Register'!$U33),1),2)=DATE(2027,3,1),'Portfolio Register'!$A33&amp;" (2)",IF(EDATE(DATE(YEAR('Portfolio Register'!$U33),MONTH('Portfolio Register'!$U33),1),3)=DATE(2027,3,1),'Portfolio Register'!$A33&amp;" (FINAL)",""))),"")))</f>
        <v/>
      </c>
      <c r="P34" s="106" t="str">
        <f aca="false">IF('Portfolio Register'!$A33="","",IF('Portfolio Register'!$U33="","",IFERROR(IF(EDATE(DATE(YEAR('Portfolio Register'!$U33),MONTH('Portfolio Register'!$U33),1),1)=DATE(2027,4,1),'Portfolio Register'!$A33&amp;" (1)",IF(EDATE(DATE(YEAR('Portfolio Register'!$U33),MONTH('Portfolio Register'!$U33),1),2)=DATE(2027,4,1),'Portfolio Register'!$A33&amp;" (2)",IF(EDATE(DATE(YEAR('Portfolio Register'!$U33),MONTH('Portfolio Register'!$U33),1),3)=DATE(2027,4,1),'Portfolio Register'!$A33&amp;" (FINAL)",""))),"")))</f>
        <v/>
      </c>
      <c r="Q34" s="106" t="str">
        <f aca="false">IF('Portfolio Register'!$A33="","",IF('Portfolio Register'!$U33="","",IFERROR(IF(EDATE(DATE(YEAR('Portfolio Register'!$U33),MONTH('Portfolio Register'!$U33),1),1)=DATE(2027,5,1),'Portfolio Register'!$A33&amp;" (1)",IF(EDATE(DATE(YEAR('Portfolio Register'!$U33),MONTH('Portfolio Register'!$U33),1),2)=DATE(2027,5,1),'Portfolio Register'!$A33&amp;" (2)",IF(EDATE(DATE(YEAR('Portfolio Register'!$U33),MONTH('Portfolio Register'!$U33),1),3)=DATE(2027,5,1),'Portfolio Register'!$A33&amp;" (FINAL)",""))),"")))</f>
        <v/>
      </c>
      <c r="R34" s="106" t="str">
        <f aca="false">IF('Portfolio Register'!$A33="","",IF('Portfolio Register'!$U33="","",IFERROR(IF(EDATE(DATE(YEAR('Portfolio Register'!$U33),MONTH('Portfolio Register'!$U33),1),1)=DATE(2027,6,1),'Portfolio Register'!$A33&amp;" (1)",IF(EDATE(DATE(YEAR('Portfolio Register'!$U33),MONTH('Portfolio Register'!$U33),1),2)=DATE(2027,6,1),'Portfolio Register'!$A33&amp;" (2)",IF(EDATE(DATE(YEAR('Portfolio Register'!$U33),MONTH('Portfolio Register'!$U33),1),3)=DATE(2027,6,1),'Portfolio Register'!$A33&amp;" (FINAL)",""))),"")))</f>
        <v/>
      </c>
      <c r="S34" s="106" t="str">
        <f aca="false">IF('Portfolio Register'!$A33="","",IF('Portfolio Register'!$U33="","",IFERROR(IF(EDATE(DATE(YEAR('Portfolio Register'!$U33),MONTH('Portfolio Register'!$U33),1),1)=DATE(2027,7,1),'Portfolio Register'!$A33&amp;" (1)",IF(EDATE(DATE(YEAR('Portfolio Register'!$U33),MONTH('Portfolio Register'!$U33),1),2)=DATE(2027,7,1),'Portfolio Register'!$A33&amp;" (2)",IF(EDATE(DATE(YEAR('Portfolio Register'!$U33),MONTH('Portfolio Register'!$U33),1),3)=DATE(2027,7,1),'Portfolio Register'!$A33&amp;" (FINAL)",""))),"")))</f>
        <v/>
      </c>
      <c r="T34" s="106" t="str">
        <f aca="false">IF('Portfolio Register'!$A33="","",IF('Portfolio Register'!$U33="","",IFERROR(IF(EDATE(DATE(YEAR('Portfolio Register'!$U33),MONTH('Portfolio Register'!$U33),1),1)=DATE(2027,8,1),'Portfolio Register'!$A33&amp;" (1)",IF(EDATE(DATE(YEAR('Portfolio Register'!$U33),MONTH('Portfolio Register'!$U33),1),2)=DATE(2027,8,1),'Portfolio Register'!$A33&amp;" (2)",IF(EDATE(DATE(YEAR('Portfolio Register'!$U33),MONTH('Portfolio Register'!$U33),1),3)=DATE(2027,8,1),'Portfolio Register'!$A33&amp;" (FINAL)",""))),"")))</f>
        <v/>
      </c>
      <c r="U34" s="106" t="str">
        <f aca="false">IF('Portfolio Register'!$A33="","",IF('Portfolio Register'!$U33="","",IFERROR(IF(EDATE(DATE(YEAR('Portfolio Register'!$U33),MONTH('Portfolio Register'!$U33),1),1)=DATE(2027,9,1),'Portfolio Register'!$A33&amp;" (1)",IF(EDATE(DATE(YEAR('Portfolio Register'!$U33),MONTH('Portfolio Register'!$U33),1),2)=DATE(2027,9,1),'Portfolio Register'!$A33&amp;" (2)",IF(EDATE(DATE(YEAR('Portfolio Register'!$U33),MONTH('Portfolio Register'!$U33),1),3)=DATE(2027,9,1),'Portfolio Register'!$A33&amp;" (FINAL)",""))),"")))</f>
        <v/>
      </c>
      <c r="V34" s="106" t="str">
        <f aca="false">IF('Portfolio Register'!$A33="","",IF('Portfolio Register'!$U33="","",IFERROR(IF(EDATE(DATE(YEAR('Portfolio Register'!$U33),MONTH('Portfolio Register'!$U33),1),1)=DATE(2027,10,1),'Portfolio Register'!$A33&amp;" (1)",IF(EDATE(DATE(YEAR('Portfolio Register'!$U33),MONTH('Portfolio Register'!$U33),1),2)=DATE(2027,10,1),'Portfolio Register'!$A33&amp;" (2)",IF(EDATE(DATE(YEAR('Portfolio Register'!$U33),MONTH('Portfolio Register'!$U33),1),3)=DATE(2027,10,1),'Portfolio Register'!$A33&amp;" (FINAL)",""))),"")))</f>
        <v/>
      </c>
      <c r="W34" s="106" t="str">
        <f aca="false">IF('Portfolio Register'!$A33="","",IF('Portfolio Register'!$U33="","",IFERROR(IF(EDATE(DATE(YEAR('Portfolio Register'!$U33),MONTH('Portfolio Register'!$U33),1),1)=DATE(2027,11,1),'Portfolio Register'!$A33&amp;" (1)",IF(EDATE(DATE(YEAR('Portfolio Register'!$U33),MONTH('Portfolio Register'!$U33),1),2)=DATE(2027,11,1),'Portfolio Register'!$A33&amp;" (2)",IF(EDATE(DATE(YEAR('Portfolio Register'!$U33),MONTH('Portfolio Register'!$U33),1),3)=DATE(2027,11,1),'Portfolio Register'!$A33&amp;" (FINAL)",""))),"")))</f>
        <v/>
      </c>
      <c r="X34" s="106" t="str">
        <f aca="false">IF('Portfolio Register'!$A33="","",IF('Portfolio Register'!$U33="","",IFERROR(IF(EDATE(DATE(YEAR('Portfolio Register'!$U33),MONTH('Portfolio Register'!$U33),1),1)=DATE(2027,12,1),'Portfolio Register'!$A33&amp;" (1)",IF(EDATE(DATE(YEAR('Portfolio Register'!$U33),MONTH('Portfolio Register'!$U33),1),2)=DATE(2027,12,1),'Portfolio Register'!$A33&amp;" (2)",IF(EDATE(DATE(YEAR('Portfolio Register'!$U33),MONTH('Portfolio Register'!$U33),1),3)=DATE(2027,12,1),'Portfolio Register'!$A33&amp;" (FINAL)",""))),"")))</f>
        <v/>
      </c>
    </row>
    <row r="35" customFormat="false" ht="21.95" hidden="false" customHeight="true" outlineLevel="0" collapsed="false">
      <c r="A35" s="106" t="str">
        <f aca="false">IF('Portfolio Register'!$A34="","",IF('Portfolio Register'!$U34="","",IFERROR(IF(EDATE(DATE(YEAR('Portfolio Register'!$U34),MONTH('Portfolio Register'!$U34),1),1)=DATE(2026,1,1),'Portfolio Register'!$A34&amp;" (1)",IF(EDATE(DATE(YEAR('Portfolio Register'!$U34),MONTH('Portfolio Register'!$U34),1),2)=DATE(2026,1,1),'Portfolio Register'!$A34&amp;" (2)",IF(EDATE(DATE(YEAR('Portfolio Register'!$U34),MONTH('Portfolio Register'!$U34),1),3)=DATE(2026,1,1),'Portfolio Register'!$A34&amp;" (FINAL)",""))),"")))</f>
        <v/>
      </c>
      <c r="B35" s="106" t="str">
        <f aca="false">IF('Portfolio Register'!$A34="","",IF('Portfolio Register'!$U34="","",IFERROR(IF(EDATE(DATE(YEAR('Portfolio Register'!$U34),MONTH('Portfolio Register'!$U34),1),1)=DATE(2026,2,1),'Portfolio Register'!$A34&amp;" (1)",IF(EDATE(DATE(YEAR('Portfolio Register'!$U34),MONTH('Portfolio Register'!$U34),1),2)=DATE(2026,2,1),'Portfolio Register'!$A34&amp;" (2)",IF(EDATE(DATE(YEAR('Portfolio Register'!$U34),MONTH('Portfolio Register'!$U34),1),3)=DATE(2026,2,1),'Portfolio Register'!$A34&amp;" (FINAL)",""))),"")))</f>
        <v/>
      </c>
      <c r="C35" s="106" t="str">
        <f aca="false">IF('Portfolio Register'!$A34="","",IF('Portfolio Register'!$U34="","",IFERROR(IF(EDATE(DATE(YEAR('Portfolio Register'!$U34),MONTH('Portfolio Register'!$U34),1),1)=DATE(2026,3,1),'Portfolio Register'!$A34&amp;" (1)",IF(EDATE(DATE(YEAR('Portfolio Register'!$U34),MONTH('Portfolio Register'!$U34),1),2)=DATE(2026,3,1),'Portfolio Register'!$A34&amp;" (2)",IF(EDATE(DATE(YEAR('Portfolio Register'!$U34),MONTH('Portfolio Register'!$U34),1),3)=DATE(2026,3,1),'Portfolio Register'!$A34&amp;" (FINAL)",""))),"")))</f>
        <v/>
      </c>
      <c r="D35" s="106" t="str">
        <f aca="false">IF('Portfolio Register'!$A34="","",IF('Portfolio Register'!$U34="","",IFERROR(IF(EDATE(DATE(YEAR('Portfolio Register'!$U34),MONTH('Portfolio Register'!$U34),1),1)=DATE(2026,4,1),'Portfolio Register'!$A34&amp;" (1)",IF(EDATE(DATE(YEAR('Portfolio Register'!$U34),MONTH('Portfolio Register'!$U34),1),2)=DATE(2026,4,1),'Portfolio Register'!$A34&amp;" (2)",IF(EDATE(DATE(YEAR('Portfolio Register'!$U34),MONTH('Portfolio Register'!$U34),1),3)=DATE(2026,4,1),'Portfolio Register'!$A34&amp;" (FINAL)",""))),"")))</f>
        <v/>
      </c>
      <c r="E35" s="106" t="str">
        <f aca="false">IF('Portfolio Register'!$A34="","",IF('Portfolio Register'!$U34="","",IFERROR(IF(EDATE(DATE(YEAR('Portfolio Register'!$U34),MONTH('Portfolio Register'!$U34),1),1)=DATE(2026,5,1),'Portfolio Register'!$A34&amp;" (1)",IF(EDATE(DATE(YEAR('Portfolio Register'!$U34),MONTH('Portfolio Register'!$U34),1),2)=DATE(2026,5,1),'Portfolio Register'!$A34&amp;" (2)",IF(EDATE(DATE(YEAR('Portfolio Register'!$U34),MONTH('Portfolio Register'!$U34),1),3)=DATE(2026,5,1),'Portfolio Register'!$A34&amp;" (FINAL)",""))),"")))</f>
        <v/>
      </c>
      <c r="F35" s="106" t="str">
        <f aca="false">IF('Portfolio Register'!$A34="","",IF('Portfolio Register'!$U34="","",IFERROR(IF(EDATE(DATE(YEAR('Portfolio Register'!$U34),MONTH('Portfolio Register'!$U34),1),1)=DATE(2026,6,1),'Portfolio Register'!$A34&amp;" (1)",IF(EDATE(DATE(YEAR('Portfolio Register'!$U34),MONTH('Portfolio Register'!$U34),1),2)=DATE(2026,6,1),'Portfolio Register'!$A34&amp;" (2)",IF(EDATE(DATE(YEAR('Portfolio Register'!$U34),MONTH('Portfolio Register'!$U34),1),3)=DATE(2026,6,1),'Portfolio Register'!$A34&amp;" (FINAL)",""))),"")))</f>
        <v/>
      </c>
      <c r="G35" s="106" t="str">
        <f aca="false">IF('Portfolio Register'!$A34="","",IF('Portfolio Register'!$U34="","",IFERROR(IF(EDATE(DATE(YEAR('Portfolio Register'!$U34),MONTH('Portfolio Register'!$U34),1),1)=DATE(2026,7,1),'Portfolio Register'!$A34&amp;" (1)",IF(EDATE(DATE(YEAR('Portfolio Register'!$U34),MONTH('Portfolio Register'!$U34),1),2)=DATE(2026,7,1),'Portfolio Register'!$A34&amp;" (2)",IF(EDATE(DATE(YEAR('Portfolio Register'!$U34),MONTH('Portfolio Register'!$U34),1),3)=DATE(2026,7,1),'Portfolio Register'!$A34&amp;" (FINAL)",""))),"")))</f>
        <v/>
      </c>
      <c r="H35" s="107" t="str">
        <f aca="false">IF('Portfolio Register'!$A34="","",IF('Portfolio Register'!$U34="","",IFERROR(IF(EDATE(DATE(YEAR('Portfolio Register'!$U34),MONTH('Portfolio Register'!$U34),1),1)=DATE(2026,8,1),'Portfolio Register'!$A34&amp;" (1)",IF(EDATE(DATE(YEAR('Portfolio Register'!$U34),MONTH('Portfolio Register'!$U34),1),2)=DATE(2026,8,1),'Portfolio Register'!$A34&amp;" (2)",IF(EDATE(DATE(YEAR('Portfolio Register'!$U34),MONTH('Portfolio Register'!$U34),1),3)=DATE(2026,8,1),'Portfolio Register'!$A34&amp;" (FINAL)",""))),"")))</f>
        <v/>
      </c>
      <c r="I35" s="108" t="str">
        <f aca="false">IF('Portfolio Register'!$A34="","",IF('Portfolio Register'!$U34="","",IFERROR(IF(EDATE(DATE(YEAR('Portfolio Register'!$U34),MONTH('Portfolio Register'!$U34),1),1)=DATE(2026,9,1),'Portfolio Register'!$A34&amp;" (1)",IF(EDATE(DATE(YEAR('Portfolio Register'!$U34),MONTH('Portfolio Register'!$U34),1),2)=DATE(2026,9,1),'Portfolio Register'!$A34&amp;" (2)",IF(EDATE(DATE(YEAR('Portfolio Register'!$U34),MONTH('Portfolio Register'!$U34),1),3)=DATE(2026,9,1),'Portfolio Register'!$A34&amp;" (FINAL)",""))),"")))</f>
        <v/>
      </c>
      <c r="J35" s="108" t="str">
        <f aca="false">IF('Portfolio Register'!$A34="","",IF('Portfolio Register'!$U34="","",IFERROR(IF(EDATE(DATE(YEAR('Portfolio Register'!$U34),MONTH('Portfolio Register'!$U34),1),1)=DATE(2026,10,1),'Portfolio Register'!$A34&amp;" (1)",IF(EDATE(DATE(YEAR('Portfolio Register'!$U34),MONTH('Portfolio Register'!$U34),1),2)=DATE(2026,10,1),'Portfolio Register'!$A34&amp;" (2)",IF(EDATE(DATE(YEAR('Portfolio Register'!$U34),MONTH('Portfolio Register'!$U34),1),3)=DATE(2026,10,1),'Portfolio Register'!$A34&amp;" (FINAL)",""))),"")))</f>
        <v/>
      </c>
      <c r="K35" s="106" t="str">
        <f aca="false">IF('Portfolio Register'!$A34="","",IF('Portfolio Register'!$U34="","",IFERROR(IF(EDATE(DATE(YEAR('Portfolio Register'!$U34),MONTH('Portfolio Register'!$U34),1),1)=DATE(2026,11,1),'Portfolio Register'!$A34&amp;" (1)",IF(EDATE(DATE(YEAR('Portfolio Register'!$U34),MONTH('Portfolio Register'!$U34),1),2)=DATE(2026,11,1),'Portfolio Register'!$A34&amp;" (2)",IF(EDATE(DATE(YEAR('Portfolio Register'!$U34),MONTH('Portfolio Register'!$U34),1),3)=DATE(2026,11,1),'Portfolio Register'!$A34&amp;" (FINAL)",""))),"")))</f>
        <v/>
      </c>
      <c r="L35" s="106" t="str">
        <f aca="false">IF('Portfolio Register'!$A34="","",IF('Portfolio Register'!$U34="","",IFERROR(IF(EDATE(DATE(YEAR('Portfolio Register'!$U34),MONTH('Portfolio Register'!$U34),1),1)=DATE(2026,12,1),'Portfolio Register'!$A34&amp;" (1)",IF(EDATE(DATE(YEAR('Portfolio Register'!$U34),MONTH('Portfolio Register'!$U34),1),2)=DATE(2026,12,1),'Portfolio Register'!$A34&amp;" (2)",IF(EDATE(DATE(YEAR('Portfolio Register'!$U34),MONTH('Portfolio Register'!$U34),1),3)=DATE(2026,12,1),'Portfolio Register'!$A34&amp;" (FINAL)",""))),"")))</f>
        <v/>
      </c>
      <c r="M35" s="109" t="str">
        <f aca="false">IF('Portfolio Register'!$A34="","",IF('Portfolio Register'!$U34="","",IFERROR(IF(EDATE(DATE(YEAR('Portfolio Register'!$U34),MONTH('Portfolio Register'!$U34),1),1)=DATE(2027,1,1),'Portfolio Register'!$A34&amp;" (1)",IF(EDATE(DATE(YEAR('Portfolio Register'!$U34),MONTH('Portfolio Register'!$U34),1),2)=DATE(2027,1,1),'Portfolio Register'!$A34&amp;" (2)",IF(EDATE(DATE(YEAR('Portfolio Register'!$U34),MONTH('Portfolio Register'!$U34),1),3)=DATE(2027,1,1),'Portfolio Register'!$A34&amp;" (FINAL)",""))),"")))</f>
        <v/>
      </c>
      <c r="N35" s="106" t="str">
        <f aca="false">IF('Portfolio Register'!$A34="","",IF('Portfolio Register'!$U34="","",IFERROR(IF(EDATE(DATE(YEAR('Portfolio Register'!$U34),MONTH('Portfolio Register'!$U34),1),1)=DATE(2027,2,1),'Portfolio Register'!$A34&amp;" (1)",IF(EDATE(DATE(YEAR('Portfolio Register'!$U34),MONTH('Portfolio Register'!$U34),1),2)=DATE(2027,2,1),'Portfolio Register'!$A34&amp;" (2)",IF(EDATE(DATE(YEAR('Portfolio Register'!$U34),MONTH('Portfolio Register'!$U34),1),3)=DATE(2027,2,1),'Portfolio Register'!$A34&amp;" (FINAL)",""))),"")))</f>
        <v/>
      </c>
      <c r="O35" s="106" t="str">
        <f aca="false">IF('Portfolio Register'!$A34="","",IF('Portfolio Register'!$U34="","",IFERROR(IF(EDATE(DATE(YEAR('Portfolio Register'!$U34),MONTH('Portfolio Register'!$U34),1),1)=DATE(2027,3,1),'Portfolio Register'!$A34&amp;" (1)",IF(EDATE(DATE(YEAR('Portfolio Register'!$U34),MONTH('Portfolio Register'!$U34),1),2)=DATE(2027,3,1),'Portfolio Register'!$A34&amp;" (2)",IF(EDATE(DATE(YEAR('Portfolio Register'!$U34),MONTH('Portfolio Register'!$U34),1),3)=DATE(2027,3,1),'Portfolio Register'!$A34&amp;" (FINAL)",""))),"")))</f>
        <v/>
      </c>
      <c r="P35" s="106" t="str">
        <f aca="false">IF('Portfolio Register'!$A34="","",IF('Portfolio Register'!$U34="","",IFERROR(IF(EDATE(DATE(YEAR('Portfolio Register'!$U34),MONTH('Portfolio Register'!$U34),1),1)=DATE(2027,4,1),'Portfolio Register'!$A34&amp;" (1)",IF(EDATE(DATE(YEAR('Portfolio Register'!$U34),MONTH('Portfolio Register'!$U34),1),2)=DATE(2027,4,1),'Portfolio Register'!$A34&amp;" (2)",IF(EDATE(DATE(YEAR('Portfolio Register'!$U34),MONTH('Portfolio Register'!$U34),1),3)=DATE(2027,4,1),'Portfolio Register'!$A34&amp;" (FINAL)",""))),"")))</f>
        <v/>
      </c>
      <c r="Q35" s="106" t="str">
        <f aca="false">IF('Portfolio Register'!$A34="","",IF('Portfolio Register'!$U34="","",IFERROR(IF(EDATE(DATE(YEAR('Portfolio Register'!$U34),MONTH('Portfolio Register'!$U34),1),1)=DATE(2027,5,1),'Portfolio Register'!$A34&amp;" (1)",IF(EDATE(DATE(YEAR('Portfolio Register'!$U34),MONTH('Portfolio Register'!$U34),1),2)=DATE(2027,5,1),'Portfolio Register'!$A34&amp;" (2)",IF(EDATE(DATE(YEAR('Portfolio Register'!$U34),MONTH('Portfolio Register'!$U34),1),3)=DATE(2027,5,1),'Portfolio Register'!$A34&amp;" (FINAL)",""))),"")))</f>
        <v/>
      </c>
      <c r="R35" s="106" t="str">
        <f aca="false">IF('Portfolio Register'!$A34="","",IF('Portfolio Register'!$U34="","",IFERROR(IF(EDATE(DATE(YEAR('Portfolio Register'!$U34),MONTH('Portfolio Register'!$U34),1),1)=DATE(2027,6,1),'Portfolio Register'!$A34&amp;" (1)",IF(EDATE(DATE(YEAR('Portfolio Register'!$U34),MONTH('Portfolio Register'!$U34),1),2)=DATE(2027,6,1),'Portfolio Register'!$A34&amp;" (2)",IF(EDATE(DATE(YEAR('Portfolio Register'!$U34),MONTH('Portfolio Register'!$U34),1),3)=DATE(2027,6,1),'Portfolio Register'!$A34&amp;" (FINAL)",""))),"")))</f>
        <v/>
      </c>
      <c r="S35" s="106" t="str">
        <f aca="false">IF('Portfolio Register'!$A34="","",IF('Portfolio Register'!$U34="","",IFERROR(IF(EDATE(DATE(YEAR('Portfolio Register'!$U34),MONTH('Portfolio Register'!$U34),1),1)=DATE(2027,7,1),'Portfolio Register'!$A34&amp;" (1)",IF(EDATE(DATE(YEAR('Portfolio Register'!$U34),MONTH('Portfolio Register'!$U34),1),2)=DATE(2027,7,1),'Portfolio Register'!$A34&amp;" (2)",IF(EDATE(DATE(YEAR('Portfolio Register'!$U34),MONTH('Portfolio Register'!$U34),1),3)=DATE(2027,7,1),'Portfolio Register'!$A34&amp;" (FINAL)",""))),"")))</f>
        <v/>
      </c>
      <c r="T35" s="106" t="str">
        <f aca="false">IF('Portfolio Register'!$A34="","",IF('Portfolio Register'!$U34="","",IFERROR(IF(EDATE(DATE(YEAR('Portfolio Register'!$U34),MONTH('Portfolio Register'!$U34),1),1)=DATE(2027,8,1),'Portfolio Register'!$A34&amp;" (1)",IF(EDATE(DATE(YEAR('Portfolio Register'!$U34),MONTH('Portfolio Register'!$U34),1),2)=DATE(2027,8,1),'Portfolio Register'!$A34&amp;" (2)",IF(EDATE(DATE(YEAR('Portfolio Register'!$U34),MONTH('Portfolio Register'!$U34),1),3)=DATE(2027,8,1),'Portfolio Register'!$A34&amp;" (FINAL)",""))),"")))</f>
        <v/>
      </c>
      <c r="U35" s="106" t="str">
        <f aca="false">IF('Portfolio Register'!$A34="","",IF('Portfolio Register'!$U34="","",IFERROR(IF(EDATE(DATE(YEAR('Portfolio Register'!$U34),MONTH('Portfolio Register'!$U34),1),1)=DATE(2027,9,1),'Portfolio Register'!$A34&amp;" (1)",IF(EDATE(DATE(YEAR('Portfolio Register'!$U34),MONTH('Portfolio Register'!$U34),1),2)=DATE(2027,9,1),'Portfolio Register'!$A34&amp;" (2)",IF(EDATE(DATE(YEAR('Portfolio Register'!$U34),MONTH('Portfolio Register'!$U34),1),3)=DATE(2027,9,1),'Portfolio Register'!$A34&amp;" (FINAL)",""))),"")))</f>
        <v/>
      </c>
      <c r="V35" s="106" t="str">
        <f aca="false">IF('Portfolio Register'!$A34="","",IF('Portfolio Register'!$U34="","",IFERROR(IF(EDATE(DATE(YEAR('Portfolio Register'!$U34),MONTH('Portfolio Register'!$U34),1),1)=DATE(2027,10,1),'Portfolio Register'!$A34&amp;" (1)",IF(EDATE(DATE(YEAR('Portfolio Register'!$U34),MONTH('Portfolio Register'!$U34),1),2)=DATE(2027,10,1),'Portfolio Register'!$A34&amp;" (2)",IF(EDATE(DATE(YEAR('Portfolio Register'!$U34),MONTH('Portfolio Register'!$U34),1),3)=DATE(2027,10,1),'Portfolio Register'!$A34&amp;" (FINAL)",""))),"")))</f>
        <v/>
      </c>
      <c r="W35" s="106" t="str">
        <f aca="false">IF('Portfolio Register'!$A34="","",IF('Portfolio Register'!$U34="","",IFERROR(IF(EDATE(DATE(YEAR('Portfolio Register'!$U34),MONTH('Portfolio Register'!$U34),1),1)=DATE(2027,11,1),'Portfolio Register'!$A34&amp;" (1)",IF(EDATE(DATE(YEAR('Portfolio Register'!$U34),MONTH('Portfolio Register'!$U34),1),2)=DATE(2027,11,1),'Portfolio Register'!$A34&amp;" (2)",IF(EDATE(DATE(YEAR('Portfolio Register'!$U34),MONTH('Portfolio Register'!$U34),1),3)=DATE(2027,11,1),'Portfolio Register'!$A34&amp;" (FINAL)",""))),"")))</f>
        <v/>
      </c>
      <c r="X35" s="106" t="str">
        <f aca="false">IF('Portfolio Register'!$A34="","",IF('Portfolio Register'!$U34="","",IFERROR(IF(EDATE(DATE(YEAR('Portfolio Register'!$U34),MONTH('Portfolio Register'!$U34),1),1)=DATE(2027,12,1),'Portfolio Register'!$A34&amp;" (1)",IF(EDATE(DATE(YEAR('Portfolio Register'!$U34),MONTH('Portfolio Register'!$U34),1),2)=DATE(2027,12,1),'Portfolio Register'!$A34&amp;" (2)",IF(EDATE(DATE(YEAR('Portfolio Register'!$U34),MONTH('Portfolio Register'!$U34),1),3)=DATE(2027,12,1),'Portfolio Register'!$A34&amp;" (FINAL)",""))),"")))</f>
        <v/>
      </c>
    </row>
    <row r="36" customFormat="false" ht="21.95" hidden="false" customHeight="true" outlineLevel="0" collapsed="false">
      <c r="A36" s="106" t="str">
        <f aca="false">IF('Portfolio Register'!$A35="","",IF('Portfolio Register'!$U35="","",IFERROR(IF(EDATE(DATE(YEAR('Portfolio Register'!$U35),MONTH('Portfolio Register'!$U35),1),1)=DATE(2026,1,1),'Portfolio Register'!$A35&amp;" (1)",IF(EDATE(DATE(YEAR('Portfolio Register'!$U35),MONTH('Portfolio Register'!$U35),1),2)=DATE(2026,1,1),'Portfolio Register'!$A35&amp;" (2)",IF(EDATE(DATE(YEAR('Portfolio Register'!$U35),MONTH('Portfolio Register'!$U35),1),3)=DATE(2026,1,1),'Portfolio Register'!$A35&amp;" (FINAL)",""))),"")))</f>
        <v/>
      </c>
      <c r="B36" s="106" t="str">
        <f aca="false">IF('Portfolio Register'!$A35="","",IF('Portfolio Register'!$U35="","",IFERROR(IF(EDATE(DATE(YEAR('Portfolio Register'!$U35),MONTH('Portfolio Register'!$U35),1),1)=DATE(2026,2,1),'Portfolio Register'!$A35&amp;" (1)",IF(EDATE(DATE(YEAR('Portfolio Register'!$U35),MONTH('Portfolio Register'!$U35),1),2)=DATE(2026,2,1),'Portfolio Register'!$A35&amp;" (2)",IF(EDATE(DATE(YEAR('Portfolio Register'!$U35),MONTH('Portfolio Register'!$U35),1),3)=DATE(2026,2,1),'Portfolio Register'!$A35&amp;" (FINAL)",""))),"")))</f>
        <v/>
      </c>
      <c r="C36" s="106" t="str">
        <f aca="false">IF('Portfolio Register'!$A35="","",IF('Portfolio Register'!$U35="","",IFERROR(IF(EDATE(DATE(YEAR('Portfolio Register'!$U35),MONTH('Portfolio Register'!$U35),1),1)=DATE(2026,3,1),'Portfolio Register'!$A35&amp;" (1)",IF(EDATE(DATE(YEAR('Portfolio Register'!$U35),MONTH('Portfolio Register'!$U35),1),2)=DATE(2026,3,1),'Portfolio Register'!$A35&amp;" (2)",IF(EDATE(DATE(YEAR('Portfolio Register'!$U35),MONTH('Portfolio Register'!$U35),1),3)=DATE(2026,3,1),'Portfolio Register'!$A35&amp;" (FINAL)",""))),"")))</f>
        <v/>
      </c>
      <c r="D36" s="106" t="str">
        <f aca="false">IF('Portfolio Register'!$A35="","",IF('Portfolio Register'!$U35="","",IFERROR(IF(EDATE(DATE(YEAR('Portfolio Register'!$U35),MONTH('Portfolio Register'!$U35),1),1)=DATE(2026,4,1),'Portfolio Register'!$A35&amp;" (1)",IF(EDATE(DATE(YEAR('Portfolio Register'!$U35),MONTH('Portfolio Register'!$U35),1),2)=DATE(2026,4,1),'Portfolio Register'!$A35&amp;" (2)",IF(EDATE(DATE(YEAR('Portfolio Register'!$U35),MONTH('Portfolio Register'!$U35),1),3)=DATE(2026,4,1),'Portfolio Register'!$A35&amp;" (FINAL)",""))),"")))</f>
        <v/>
      </c>
      <c r="E36" s="106" t="str">
        <f aca="false">IF('Portfolio Register'!$A35="","",IF('Portfolio Register'!$U35="","",IFERROR(IF(EDATE(DATE(YEAR('Portfolio Register'!$U35),MONTH('Portfolio Register'!$U35),1),1)=DATE(2026,5,1),'Portfolio Register'!$A35&amp;" (1)",IF(EDATE(DATE(YEAR('Portfolio Register'!$U35),MONTH('Portfolio Register'!$U35),1),2)=DATE(2026,5,1),'Portfolio Register'!$A35&amp;" (2)",IF(EDATE(DATE(YEAR('Portfolio Register'!$U35),MONTH('Portfolio Register'!$U35),1),3)=DATE(2026,5,1),'Portfolio Register'!$A35&amp;" (FINAL)",""))),"")))</f>
        <v/>
      </c>
      <c r="F36" s="106" t="str">
        <f aca="false">IF('Portfolio Register'!$A35="","",IF('Portfolio Register'!$U35="","",IFERROR(IF(EDATE(DATE(YEAR('Portfolio Register'!$U35),MONTH('Portfolio Register'!$U35),1),1)=DATE(2026,6,1),'Portfolio Register'!$A35&amp;" (1)",IF(EDATE(DATE(YEAR('Portfolio Register'!$U35),MONTH('Portfolio Register'!$U35),1),2)=DATE(2026,6,1),'Portfolio Register'!$A35&amp;" (2)",IF(EDATE(DATE(YEAR('Portfolio Register'!$U35),MONTH('Portfolio Register'!$U35),1),3)=DATE(2026,6,1),'Portfolio Register'!$A35&amp;" (FINAL)",""))),"")))</f>
        <v/>
      </c>
      <c r="G36" s="106" t="str">
        <f aca="false">IF('Portfolio Register'!$A35="","",IF('Portfolio Register'!$U35="","",IFERROR(IF(EDATE(DATE(YEAR('Portfolio Register'!$U35),MONTH('Portfolio Register'!$U35),1),1)=DATE(2026,7,1),'Portfolio Register'!$A35&amp;" (1)",IF(EDATE(DATE(YEAR('Portfolio Register'!$U35),MONTH('Portfolio Register'!$U35),1),2)=DATE(2026,7,1),'Portfolio Register'!$A35&amp;" (2)",IF(EDATE(DATE(YEAR('Portfolio Register'!$U35),MONTH('Portfolio Register'!$U35),1),3)=DATE(2026,7,1),'Portfolio Register'!$A35&amp;" (FINAL)",""))),"")))</f>
        <v/>
      </c>
      <c r="H36" s="107" t="str">
        <f aca="false">IF('Portfolio Register'!$A35="","",IF('Portfolio Register'!$U35="","",IFERROR(IF(EDATE(DATE(YEAR('Portfolio Register'!$U35),MONTH('Portfolio Register'!$U35),1),1)=DATE(2026,8,1),'Portfolio Register'!$A35&amp;" (1)",IF(EDATE(DATE(YEAR('Portfolio Register'!$U35),MONTH('Portfolio Register'!$U35),1),2)=DATE(2026,8,1),'Portfolio Register'!$A35&amp;" (2)",IF(EDATE(DATE(YEAR('Portfolio Register'!$U35),MONTH('Portfolio Register'!$U35),1),3)=DATE(2026,8,1),'Portfolio Register'!$A35&amp;" (FINAL)",""))),"")))</f>
        <v/>
      </c>
      <c r="I36" s="108" t="str">
        <f aca="false">IF('Portfolio Register'!$A35="","",IF('Portfolio Register'!$U35="","",IFERROR(IF(EDATE(DATE(YEAR('Portfolio Register'!$U35),MONTH('Portfolio Register'!$U35),1),1)=DATE(2026,9,1),'Portfolio Register'!$A35&amp;" (1)",IF(EDATE(DATE(YEAR('Portfolio Register'!$U35),MONTH('Portfolio Register'!$U35),1),2)=DATE(2026,9,1),'Portfolio Register'!$A35&amp;" (2)",IF(EDATE(DATE(YEAR('Portfolio Register'!$U35),MONTH('Portfolio Register'!$U35),1),3)=DATE(2026,9,1),'Portfolio Register'!$A35&amp;" (FINAL)",""))),"")))</f>
        <v/>
      </c>
      <c r="J36" s="108" t="str">
        <f aca="false">IF('Portfolio Register'!$A35="","",IF('Portfolio Register'!$U35="","",IFERROR(IF(EDATE(DATE(YEAR('Portfolio Register'!$U35),MONTH('Portfolio Register'!$U35),1),1)=DATE(2026,10,1),'Portfolio Register'!$A35&amp;" (1)",IF(EDATE(DATE(YEAR('Portfolio Register'!$U35),MONTH('Portfolio Register'!$U35),1),2)=DATE(2026,10,1),'Portfolio Register'!$A35&amp;" (2)",IF(EDATE(DATE(YEAR('Portfolio Register'!$U35),MONTH('Portfolio Register'!$U35),1),3)=DATE(2026,10,1),'Portfolio Register'!$A35&amp;" (FINAL)",""))),"")))</f>
        <v/>
      </c>
      <c r="K36" s="106" t="str">
        <f aca="false">IF('Portfolio Register'!$A35="","",IF('Portfolio Register'!$U35="","",IFERROR(IF(EDATE(DATE(YEAR('Portfolio Register'!$U35),MONTH('Portfolio Register'!$U35),1),1)=DATE(2026,11,1),'Portfolio Register'!$A35&amp;" (1)",IF(EDATE(DATE(YEAR('Portfolio Register'!$U35),MONTH('Portfolio Register'!$U35),1),2)=DATE(2026,11,1),'Portfolio Register'!$A35&amp;" (2)",IF(EDATE(DATE(YEAR('Portfolio Register'!$U35),MONTH('Portfolio Register'!$U35),1),3)=DATE(2026,11,1),'Portfolio Register'!$A35&amp;" (FINAL)",""))),"")))</f>
        <v/>
      </c>
      <c r="L36" s="106" t="str">
        <f aca="false">IF('Portfolio Register'!$A35="","",IF('Portfolio Register'!$U35="","",IFERROR(IF(EDATE(DATE(YEAR('Portfolio Register'!$U35),MONTH('Portfolio Register'!$U35),1),1)=DATE(2026,12,1),'Portfolio Register'!$A35&amp;" (1)",IF(EDATE(DATE(YEAR('Portfolio Register'!$U35),MONTH('Portfolio Register'!$U35),1),2)=DATE(2026,12,1),'Portfolio Register'!$A35&amp;" (2)",IF(EDATE(DATE(YEAR('Portfolio Register'!$U35),MONTH('Portfolio Register'!$U35),1),3)=DATE(2026,12,1),'Portfolio Register'!$A35&amp;" (FINAL)",""))),"")))</f>
        <v/>
      </c>
      <c r="M36" s="109" t="str">
        <f aca="false">IF('Portfolio Register'!$A35="","",IF('Portfolio Register'!$U35="","",IFERROR(IF(EDATE(DATE(YEAR('Portfolio Register'!$U35),MONTH('Portfolio Register'!$U35),1),1)=DATE(2027,1,1),'Portfolio Register'!$A35&amp;" (1)",IF(EDATE(DATE(YEAR('Portfolio Register'!$U35),MONTH('Portfolio Register'!$U35),1),2)=DATE(2027,1,1),'Portfolio Register'!$A35&amp;" (2)",IF(EDATE(DATE(YEAR('Portfolio Register'!$U35),MONTH('Portfolio Register'!$U35),1),3)=DATE(2027,1,1),'Portfolio Register'!$A35&amp;" (FINAL)",""))),"")))</f>
        <v/>
      </c>
      <c r="N36" s="106" t="str">
        <f aca="false">IF('Portfolio Register'!$A35="","",IF('Portfolio Register'!$U35="","",IFERROR(IF(EDATE(DATE(YEAR('Portfolio Register'!$U35),MONTH('Portfolio Register'!$U35),1),1)=DATE(2027,2,1),'Portfolio Register'!$A35&amp;" (1)",IF(EDATE(DATE(YEAR('Portfolio Register'!$U35),MONTH('Portfolio Register'!$U35),1),2)=DATE(2027,2,1),'Portfolio Register'!$A35&amp;" (2)",IF(EDATE(DATE(YEAR('Portfolio Register'!$U35),MONTH('Portfolio Register'!$U35),1),3)=DATE(2027,2,1),'Portfolio Register'!$A35&amp;" (FINAL)",""))),"")))</f>
        <v/>
      </c>
      <c r="O36" s="106" t="str">
        <f aca="false">IF('Portfolio Register'!$A35="","",IF('Portfolio Register'!$U35="","",IFERROR(IF(EDATE(DATE(YEAR('Portfolio Register'!$U35),MONTH('Portfolio Register'!$U35),1),1)=DATE(2027,3,1),'Portfolio Register'!$A35&amp;" (1)",IF(EDATE(DATE(YEAR('Portfolio Register'!$U35),MONTH('Portfolio Register'!$U35),1),2)=DATE(2027,3,1),'Portfolio Register'!$A35&amp;" (2)",IF(EDATE(DATE(YEAR('Portfolio Register'!$U35),MONTH('Portfolio Register'!$U35),1),3)=DATE(2027,3,1),'Portfolio Register'!$A35&amp;" (FINAL)",""))),"")))</f>
        <v/>
      </c>
      <c r="P36" s="106" t="str">
        <f aca="false">IF('Portfolio Register'!$A35="","",IF('Portfolio Register'!$U35="","",IFERROR(IF(EDATE(DATE(YEAR('Portfolio Register'!$U35),MONTH('Portfolio Register'!$U35),1),1)=DATE(2027,4,1),'Portfolio Register'!$A35&amp;" (1)",IF(EDATE(DATE(YEAR('Portfolio Register'!$U35),MONTH('Portfolio Register'!$U35),1),2)=DATE(2027,4,1),'Portfolio Register'!$A35&amp;" (2)",IF(EDATE(DATE(YEAR('Portfolio Register'!$U35),MONTH('Portfolio Register'!$U35),1),3)=DATE(2027,4,1),'Portfolio Register'!$A35&amp;" (FINAL)",""))),"")))</f>
        <v/>
      </c>
      <c r="Q36" s="106" t="str">
        <f aca="false">IF('Portfolio Register'!$A35="","",IF('Portfolio Register'!$U35="","",IFERROR(IF(EDATE(DATE(YEAR('Portfolio Register'!$U35),MONTH('Portfolio Register'!$U35),1),1)=DATE(2027,5,1),'Portfolio Register'!$A35&amp;" (1)",IF(EDATE(DATE(YEAR('Portfolio Register'!$U35),MONTH('Portfolio Register'!$U35),1),2)=DATE(2027,5,1),'Portfolio Register'!$A35&amp;" (2)",IF(EDATE(DATE(YEAR('Portfolio Register'!$U35),MONTH('Portfolio Register'!$U35),1),3)=DATE(2027,5,1),'Portfolio Register'!$A35&amp;" (FINAL)",""))),"")))</f>
        <v/>
      </c>
      <c r="R36" s="106" t="str">
        <f aca="false">IF('Portfolio Register'!$A35="","",IF('Portfolio Register'!$U35="","",IFERROR(IF(EDATE(DATE(YEAR('Portfolio Register'!$U35),MONTH('Portfolio Register'!$U35),1),1)=DATE(2027,6,1),'Portfolio Register'!$A35&amp;" (1)",IF(EDATE(DATE(YEAR('Portfolio Register'!$U35),MONTH('Portfolio Register'!$U35),1),2)=DATE(2027,6,1),'Portfolio Register'!$A35&amp;" (2)",IF(EDATE(DATE(YEAR('Portfolio Register'!$U35),MONTH('Portfolio Register'!$U35),1),3)=DATE(2027,6,1),'Portfolio Register'!$A35&amp;" (FINAL)",""))),"")))</f>
        <v/>
      </c>
      <c r="S36" s="106" t="str">
        <f aca="false">IF('Portfolio Register'!$A35="","",IF('Portfolio Register'!$U35="","",IFERROR(IF(EDATE(DATE(YEAR('Portfolio Register'!$U35),MONTH('Portfolio Register'!$U35),1),1)=DATE(2027,7,1),'Portfolio Register'!$A35&amp;" (1)",IF(EDATE(DATE(YEAR('Portfolio Register'!$U35),MONTH('Portfolio Register'!$U35),1),2)=DATE(2027,7,1),'Portfolio Register'!$A35&amp;" (2)",IF(EDATE(DATE(YEAR('Portfolio Register'!$U35),MONTH('Portfolio Register'!$U35),1),3)=DATE(2027,7,1),'Portfolio Register'!$A35&amp;" (FINAL)",""))),"")))</f>
        <v/>
      </c>
      <c r="T36" s="106" t="str">
        <f aca="false">IF('Portfolio Register'!$A35="","",IF('Portfolio Register'!$U35="","",IFERROR(IF(EDATE(DATE(YEAR('Portfolio Register'!$U35),MONTH('Portfolio Register'!$U35),1),1)=DATE(2027,8,1),'Portfolio Register'!$A35&amp;" (1)",IF(EDATE(DATE(YEAR('Portfolio Register'!$U35),MONTH('Portfolio Register'!$U35),1),2)=DATE(2027,8,1),'Portfolio Register'!$A35&amp;" (2)",IF(EDATE(DATE(YEAR('Portfolio Register'!$U35),MONTH('Portfolio Register'!$U35),1),3)=DATE(2027,8,1),'Portfolio Register'!$A35&amp;" (FINAL)",""))),"")))</f>
        <v/>
      </c>
      <c r="U36" s="106" t="str">
        <f aca="false">IF('Portfolio Register'!$A35="","",IF('Portfolio Register'!$U35="","",IFERROR(IF(EDATE(DATE(YEAR('Portfolio Register'!$U35),MONTH('Portfolio Register'!$U35),1),1)=DATE(2027,9,1),'Portfolio Register'!$A35&amp;" (1)",IF(EDATE(DATE(YEAR('Portfolio Register'!$U35),MONTH('Portfolio Register'!$U35),1),2)=DATE(2027,9,1),'Portfolio Register'!$A35&amp;" (2)",IF(EDATE(DATE(YEAR('Portfolio Register'!$U35),MONTH('Portfolio Register'!$U35),1),3)=DATE(2027,9,1),'Portfolio Register'!$A35&amp;" (FINAL)",""))),"")))</f>
        <v/>
      </c>
      <c r="V36" s="106" t="str">
        <f aca="false">IF('Portfolio Register'!$A35="","",IF('Portfolio Register'!$U35="","",IFERROR(IF(EDATE(DATE(YEAR('Portfolio Register'!$U35),MONTH('Portfolio Register'!$U35),1),1)=DATE(2027,10,1),'Portfolio Register'!$A35&amp;" (1)",IF(EDATE(DATE(YEAR('Portfolio Register'!$U35),MONTH('Portfolio Register'!$U35),1),2)=DATE(2027,10,1),'Portfolio Register'!$A35&amp;" (2)",IF(EDATE(DATE(YEAR('Portfolio Register'!$U35),MONTH('Portfolio Register'!$U35),1),3)=DATE(2027,10,1),'Portfolio Register'!$A35&amp;" (FINAL)",""))),"")))</f>
        <v/>
      </c>
      <c r="W36" s="106" t="str">
        <f aca="false">IF('Portfolio Register'!$A35="","",IF('Portfolio Register'!$U35="","",IFERROR(IF(EDATE(DATE(YEAR('Portfolio Register'!$U35),MONTH('Portfolio Register'!$U35),1),1)=DATE(2027,11,1),'Portfolio Register'!$A35&amp;" (1)",IF(EDATE(DATE(YEAR('Portfolio Register'!$U35),MONTH('Portfolio Register'!$U35),1),2)=DATE(2027,11,1),'Portfolio Register'!$A35&amp;" (2)",IF(EDATE(DATE(YEAR('Portfolio Register'!$U35),MONTH('Portfolio Register'!$U35),1),3)=DATE(2027,11,1),'Portfolio Register'!$A35&amp;" (FINAL)",""))),"")))</f>
        <v/>
      </c>
      <c r="X36" s="106" t="str">
        <f aca="false">IF('Portfolio Register'!$A35="","",IF('Portfolio Register'!$U35="","",IFERROR(IF(EDATE(DATE(YEAR('Portfolio Register'!$U35),MONTH('Portfolio Register'!$U35),1),1)=DATE(2027,12,1),'Portfolio Register'!$A35&amp;" (1)",IF(EDATE(DATE(YEAR('Portfolio Register'!$U35),MONTH('Portfolio Register'!$U35),1),2)=DATE(2027,12,1),'Portfolio Register'!$A35&amp;" (2)",IF(EDATE(DATE(YEAR('Portfolio Register'!$U35),MONTH('Portfolio Register'!$U35),1),3)=DATE(2027,12,1),'Portfolio Register'!$A35&amp;" (FINAL)",""))),"")))</f>
        <v/>
      </c>
    </row>
    <row r="37" customFormat="false" ht="21.95" hidden="false" customHeight="true" outlineLevel="0" collapsed="false">
      <c r="A37" s="106" t="str">
        <f aca="false">IF('Portfolio Register'!$A36="","",IF('Portfolio Register'!$U36="","",IFERROR(IF(EDATE(DATE(YEAR('Portfolio Register'!$U36),MONTH('Portfolio Register'!$U36),1),1)=DATE(2026,1,1),'Portfolio Register'!$A36&amp;" (1)",IF(EDATE(DATE(YEAR('Portfolio Register'!$U36),MONTH('Portfolio Register'!$U36),1),2)=DATE(2026,1,1),'Portfolio Register'!$A36&amp;" (2)",IF(EDATE(DATE(YEAR('Portfolio Register'!$U36),MONTH('Portfolio Register'!$U36),1),3)=DATE(2026,1,1),'Portfolio Register'!$A36&amp;" (FINAL)",""))),"")))</f>
        <v/>
      </c>
      <c r="B37" s="106" t="str">
        <f aca="false">IF('Portfolio Register'!$A36="","",IF('Portfolio Register'!$U36="","",IFERROR(IF(EDATE(DATE(YEAR('Portfolio Register'!$U36),MONTH('Portfolio Register'!$U36),1),1)=DATE(2026,2,1),'Portfolio Register'!$A36&amp;" (1)",IF(EDATE(DATE(YEAR('Portfolio Register'!$U36),MONTH('Portfolio Register'!$U36),1),2)=DATE(2026,2,1),'Portfolio Register'!$A36&amp;" (2)",IF(EDATE(DATE(YEAR('Portfolio Register'!$U36),MONTH('Portfolio Register'!$U36),1),3)=DATE(2026,2,1),'Portfolio Register'!$A36&amp;" (FINAL)",""))),"")))</f>
        <v/>
      </c>
      <c r="C37" s="106" t="str">
        <f aca="false">IF('Portfolio Register'!$A36="","",IF('Portfolio Register'!$U36="","",IFERROR(IF(EDATE(DATE(YEAR('Portfolio Register'!$U36),MONTH('Portfolio Register'!$U36),1),1)=DATE(2026,3,1),'Portfolio Register'!$A36&amp;" (1)",IF(EDATE(DATE(YEAR('Portfolio Register'!$U36),MONTH('Portfolio Register'!$U36),1),2)=DATE(2026,3,1),'Portfolio Register'!$A36&amp;" (2)",IF(EDATE(DATE(YEAR('Portfolio Register'!$U36),MONTH('Portfolio Register'!$U36),1),3)=DATE(2026,3,1),'Portfolio Register'!$A36&amp;" (FINAL)",""))),"")))</f>
        <v/>
      </c>
      <c r="D37" s="106" t="str">
        <f aca="false">IF('Portfolio Register'!$A36="","",IF('Portfolio Register'!$U36="","",IFERROR(IF(EDATE(DATE(YEAR('Portfolio Register'!$U36),MONTH('Portfolio Register'!$U36),1),1)=DATE(2026,4,1),'Portfolio Register'!$A36&amp;" (1)",IF(EDATE(DATE(YEAR('Portfolio Register'!$U36),MONTH('Portfolio Register'!$U36),1),2)=DATE(2026,4,1),'Portfolio Register'!$A36&amp;" (2)",IF(EDATE(DATE(YEAR('Portfolio Register'!$U36),MONTH('Portfolio Register'!$U36),1),3)=DATE(2026,4,1),'Portfolio Register'!$A36&amp;" (FINAL)",""))),"")))</f>
        <v/>
      </c>
      <c r="E37" s="106" t="str">
        <f aca="false">IF('Portfolio Register'!$A36="","",IF('Portfolio Register'!$U36="","",IFERROR(IF(EDATE(DATE(YEAR('Portfolio Register'!$U36),MONTH('Portfolio Register'!$U36),1),1)=DATE(2026,5,1),'Portfolio Register'!$A36&amp;" (1)",IF(EDATE(DATE(YEAR('Portfolio Register'!$U36),MONTH('Portfolio Register'!$U36),1),2)=DATE(2026,5,1),'Portfolio Register'!$A36&amp;" (2)",IF(EDATE(DATE(YEAR('Portfolio Register'!$U36),MONTH('Portfolio Register'!$U36),1),3)=DATE(2026,5,1),'Portfolio Register'!$A36&amp;" (FINAL)",""))),"")))</f>
        <v/>
      </c>
      <c r="F37" s="106" t="str">
        <f aca="false">IF('Portfolio Register'!$A36="","",IF('Portfolio Register'!$U36="","",IFERROR(IF(EDATE(DATE(YEAR('Portfolio Register'!$U36),MONTH('Portfolio Register'!$U36),1),1)=DATE(2026,6,1),'Portfolio Register'!$A36&amp;" (1)",IF(EDATE(DATE(YEAR('Portfolio Register'!$U36),MONTH('Portfolio Register'!$U36),1),2)=DATE(2026,6,1),'Portfolio Register'!$A36&amp;" (2)",IF(EDATE(DATE(YEAR('Portfolio Register'!$U36),MONTH('Portfolio Register'!$U36),1),3)=DATE(2026,6,1),'Portfolio Register'!$A36&amp;" (FINAL)",""))),"")))</f>
        <v/>
      </c>
      <c r="G37" s="106" t="str">
        <f aca="false">IF('Portfolio Register'!$A36="","",IF('Portfolio Register'!$U36="","",IFERROR(IF(EDATE(DATE(YEAR('Portfolio Register'!$U36),MONTH('Portfolio Register'!$U36),1),1)=DATE(2026,7,1),'Portfolio Register'!$A36&amp;" (1)",IF(EDATE(DATE(YEAR('Portfolio Register'!$U36),MONTH('Portfolio Register'!$U36),1),2)=DATE(2026,7,1),'Portfolio Register'!$A36&amp;" (2)",IF(EDATE(DATE(YEAR('Portfolio Register'!$U36),MONTH('Portfolio Register'!$U36),1),3)=DATE(2026,7,1),'Portfolio Register'!$A36&amp;" (FINAL)",""))),"")))</f>
        <v/>
      </c>
      <c r="H37" s="107" t="str">
        <f aca="false">IF('Portfolio Register'!$A36="","",IF('Portfolio Register'!$U36="","",IFERROR(IF(EDATE(DATE(YEAR('Portfolio Register'!$U36),MONTH('Portfolio Register'!$U36),1),1)=DATE(2026,8,1),'Portfolio Register'!$A36&amp;" (1)",IF(EDATE(DATE(YEAR('Portfolio Register'!$U36),MONTH('Portfolio Register'!$U36),1),2)=DATE(2026,8,1),'Portfolio Register'!$A36&amp;" (2)",IF(EDATE(DATE(YEAR('Portfolio Register'!$U36),MONTH('Portfolio Register'!$U36),1),3)=DATE(2026,8,1),'Portfolio Register'!$A36&amp;" (FINAL)",""))),"")))</f>
        <v/>
      </c>
      <c r="I37" s="108" t="str">
        <f aca="false">IF('Portfolio Register'!$A36="","",IF('Portfolio Register'!$U36="","",IFERROR(IF(EDATE(DATE(YEAR('Portfolio Register'!$U36),MONTH('Portfolio Register'!$U36),1),1)=DATE(2026,9,1),'Portfolio Register'!$A36&amp;" (1)",IF(EDATE(DATE(YEAR('Portfolio Register'!$U36),MONTH('Portfolio Register'!$U36),1),2)=DATE(2026,9,1),'Portfolio Register'!$A36&amp;" (2)",IF(EDATE(DATE(YEAR('Portfolio Register'!$U36),MONTH('Portfolio Register'!$U36),1),3)=DATE(2026,9,1),'Portfolio Register'!$A36&amp;" (FINAL)",""))),"")))</f>
        <v/>
      </c>
      <c r="J37" s="108" t="str">
        <f aca="false">IF('Portfolio Register'!$A36="","",IF('Portfolio Register'!$U36="","",IFERROR(IF(EDATE(DATE(YEAR('Portfolio Register'!$U36),MONTH('Portfolio Register'!$U36),1),1)=DATE(2026,10,1),'Portfolio Register'!$A36&amp;" (1)",IF(EDATE(DATE(YEAR('Portfolio Register'!$U36),MONTH('Portfolio Register'!$U36),1),2)=DATE(2026,10,1),'Portfolio Register'!$A36&amp;" (2)",IF(EDATE(DATE(YEAR('Portfolio Register'!$U36),MONTH('Portfolio Register'!$U36),1),3)=DATE(2026,10,1),'Portfolio Register'!$A36&amp;" (FINAL)",""))),"")))</f>
        <v/>
      </c>
      <c r="K37" s="106" t="str">
        <f aca="false">IF('Portfolio Register'!$A36="","",IF('Portfolio Register'!$U36="","",IFERROR(IF(EDATE(DATE(YEAR('Portfolio Register'!$U36),MONTH('Portfolio Register'!$U36),1),1)=DATE(2026,11,1),'Portfolio Register'!$A36&amp;" (1)",IF(EDATE(DATE(YEAR('Portfolio Register'!$U36),MONTH('Portfolio Register'!$U36),1),2)=DATE(2026,11,1),'Portfolio Register'!$A36&amp;" (2)",IF(EDATE(DATE(YEAR('Portfolio Register'!$U36),MONTH('Portfolio Register'!$U36),1),3)=DATE(2026,11,1),'Portfolio Register'!$A36&amp;" (FINAL)",""))),"")))</f>
        <v/>
      </c>
      <c r="L37" s="106" t="str">
        <f aca="false">IF('Portfolio Register'!$A36="","",IF('Portfolio Register'!$U36="","",IFERROR(IF(EDATE(DATE(YEAR('Portfolio Register'!$U36),MONTH('Portfolio Register'!$U36),1),1)=DATE(2026,12,1),'Portfolio Register'!$A36&amp;" (1)",IF(EDATE(DATE(YEAR('Portfolio Register'!$U36),MONTH('Portfolio Register'!$U36),1),2)=DATE(2026,12,1),'Portfolio Register'!$A36&amp;" (2)",IF(EDATE(DATE(YEAR('Portfolio Register'!$U36),MONTH('Portfolio Register'!$U36),1),3)=DATE(2026,12,1),'Portfolio Register'!$A36&amp;" (FINAL)",""))),"")))</f>
        <v/>
      </c>
      <c r="M37" s="109" t="str">
        <f aca="false">IF('Portfolio Register'!$A36="","",IF('Portfolio Register'!$U36="","",IFERROR(IF(EDATE(DATE(YEAR('Portfolio Register'!$U36),MONTH('Portfolio Register'!$U36),1),1)=DATE(2027,1,1),'Portfolio Register'!$A36&amp;" (1)",IF(EDATE(DATE(YEAR('Portfolio Register'!$U36),MONTH('Portfolio Register'!$U36),1),2)=DATE(2027,1,1),'Portfolio Register'!$A36&amp;" (2)",IF(EDATE(DATE(YEAR('Portfolio Register'!$U36),MONTH('Portfolio Register'!$U36),1),3)=DATE(2027,1,1),'Portfolio Register'!$A36&amp;" (FINAL)",""))),"")))</f>
        <v/>
      </c>
      <c r="N37" s="106" t="str">
        <f aca="false">IF('Portfolio Register'!$A36="","",IF('Portfolio Register'!$U36="","",IFERROR(IF(EDATE(DATE(YEAR('Portfolio Register'!$U36),MONTH('Portfolio Register'!$U36),1),1)=DATE(2027,2,1),'Portfolio Register'!$A36&amp;" (1)",IF(EDATE(DATE(YEAR('Portfolio Register'!$U36),MONTH('Portfolio Register'!$U36),1),2)=DATE(2027,2,1),'Portfolio Register'!$A36&amp;" (2)",IF(EDATE(DATE(YEAR('Portfolio Register'!$U36),MONTH('Portfolio Register'!$U36),1),3)=DATE(2027,2,1),'Portfolio Register'!$A36&amp;" (FINAL)",""))),"")))</f>
        <v/>
      </c>
      <c r="O37" s="106" t="str">
        <f aca="false">IF('Portfolio Register'!$A36="","",IF('Portfolio Register'!$U36="","",IFERROR(IF(EDATE(DATE(YEAR('Portfolio Register'!$U36),MONTH('Portfolio Register'!$U36),1),1)=DATE(2027,3,1),'Portfolio Register'!$A36&amp;" (1)",IF(EDATE(DATE(YEAR('Portfolio Register'!$U36),MONTH('Portfolio Register'!$U36),1),2)=DATE(2027,3,1),'Portfolio Register'!$A36&amp;" (2)",IF(EDATE(DATE(YEAR('Portfolio Register'!$U36),MONTH('Portfolio Register'!$U36),1),3)=DATE(2027,3,1),'Portfolio Register'!$A36&amp;" (FINAL)",""))),"")))</f>
        <v/>
      </c>
      <c r="P37" s="106" t="str">
        <f aca="false">IF('Portfolio Register'!$A36="","",IF('Portfolio Register'!$U36="","",IFERROR(IF(EDATE(DATE(YEAR('Portfolio Register'!$U36),MONTH('Portfolio Register'!$U36),1),1)=DATE(2027,4,1),'Portfolio Register'!$A36&amp;" (1)",IF(EDATE(DATE(YEAR('Portfolio Register'!$U36),MONTH('Portfolio Register'!$U36),1),2)=DATE(2027,4,1),'Portfolio Register'!$A36&amp;" (2)",IF(EDATE(DATE(YEAR('Portfolio Register'!$U36),MONTH('Portfolio Register'!$U36),1),3)=DATE(2027,4,1),'Portfolio Register'!$A36&amp;" (FINAL)",""))),"")))</f>
        <v/>
      </c>
      <c r="Q37" s="106" t="str">
        <f aca="false">IF('Portfolio Register'!$A36="","",IF('Portfolio Register'!$U36="","",IFERROR(IF(EDATE(DATE(YEAR('Portfolio Register'!$U36),MONTH('Portfolio Register'!$U36),1),1)=DATE(2027,5,1),'Portfolio Register'!$A36&amp;" (1)",IF(EDATE(DATE(YEAR('Portfolio Register'!$U36),MONTH('Portfolio Register'!$U36),1),2)=DATE(2027,5,1),'Portfolio Register'!$A36&amp;" (2)",IF(EDATE(DATE(YEAR('Portfolio Register'!$U36),MONTH('Portfolio Register'!$U36),1),3)=DATE(2027,5,1),'Portfolio Register'!$A36&amp;" (FINAL)",""))),"")))</f>
        <v/>
      </c>
      <c r="R37" s="106" t="str">
        <f aca="false">IF('Portfolio Register'!$A36="","",IF('Portfolio Register'!$U36="","",IFERROR(IF(EDATE(DATE(YEAR('Portfolio Register'!$U36),MONTH('Portfolio Register'!$U36),1),1)=DATE(2027,6,1),'Portfolio Register'!$A36&amp;" (1)",IF(EDATE(DATE(YEAR('Portfolio Register'!$U36),MONTH('Portfolio Register'!$U36),1),2)=DATE(2027,6,1),'Portfolio Register'!$A36&amp;" (2)",IF(EDATE(DATE(YEAR('Portfolio Register'!$U36),MONTH('Portfolio Register'!$U36),1),3)=DATE(2027,6,1),'Portfolio Register'!$A36&amp;" (FINAL)",""))),"")))</f>
        <v/>
      </c>
      <c r="S37" s="106" t="str">
        <f aca="false">IF('Portfolio Register'!$A36="","",IF('Portfolio Register'!$U36="","",IFERROR(IF(EDATE(DATE(YEAR('Portfolio Register'!$U36),MONTH('Portfolio Register'!$U36),1),1)=DATE(2027,7,1),'Portfolio Register'!$A36&amp;" (1)",IF(EDATE(DATE(YEAR('Portfolio Register'!$U36),MONTH('Portfolio Register'!$U36),1),2)=DATE(2027,7,1),'Portfolio Register'!$A36&amp;" (2)",IF(EDATE(DATE(YEAR('Portfolio Register'!$U36),MONTH('Portfolio Register'!$U36),1),3)=DATE(2027,7,1),'Portfolio Register'!$A36&amp;" (FINAL)",""))),"")))</f>
        <v/>
      </c>
      <c r="T37" s="106" t="str">
        <f aca="false">IF('Portfolio Register'!$A36="","",IF('Portfolio Register'!$U36="","",IFERROR(IF(EDATE(DATE(YEAR('Portfolio Register'!$U36),MONTH('Portfolio Register'!$U36),1),1)=DATE(2027,8,1),'Portfolio Register'!$A36&amp;" (1)",IF(EDATE(DATE(YEAR('Portfolio Register'!$U36),MONTH('Portfolio Register'!$U36),1),2)=DATE(2027,8,1),'Portfolio Register'!$A36&amp;" (2)",IF(EDATE(DATE(YEAR('Portfolio Register'!$U36),MONTH('Portfolio Register'!$U36),1),3)=DATE(2027,8,1),'Portfolio Register'!$A36&amp;" (FINAL)",""))),"")))</f>
        <v/>
      </c>
      <c r="U37" s="106" t="str">
        <f aca="false">IF('Portfolio Register'!$A36="","",IF('Portfolio Register'!$U36="","",IFERROR(IF(EDATE(DATE(YEAR('Portfolio Register'!$U36),MONTH('Portfolio Register'!$U36),1),1)=DATE(2027,9,1),'Portfolio Register'!$A36&amp;" (1)",IF(EDATE(DATE(YEAR('Portfolio Register'!$U36),MONTH('Portfolio Register'!$U36),1),2)=DATE(2027,9,1),'Portfolio Register'!$A36&amp;" (2)",IF(EDATE(DATE(YEAR('Portfolio Register'!$U36),MONTH('Portfolio Register'!$U36),1),3)=DATE(2027,9,1),'Portfolio Register'!$A36&amp;" (FINAL)",""))),"")))</f>
        <v/>
      </c>
      <c r="V37" s="106" t="str">
        <f aca="false">IF('Portfolio Register'!$A36="","",IF('Portfolio Register'!$U36="","",IFERROR(IF(EDATE(DATE(YEAR('Portfolio Register'!$U36),MONTH('Portfolio Register'!$U36),1),1)=DATE(2027,10,1),'Portfolio Register'!$A36&amp;" (1)",IF(EDATE(DATE(YEAR('Portfolio Register'!$U36),MONTH('Portfolio Register'!$U36),1),2)=DATE(2027,10,1),'Portfolio Register'!$A36&amp;" (2)",IF(EDATE(DATE(YEAR('Portfolio Register'!$U36),MONTH('Portfolio Register'!$U36),1),3)=DATE(2027,10,1),'Portfolio Register'!$A36&amp;" (FINAL)",""))),"")))</f>
        <v/>
      </c>
      <c r="W37" s="106" t="str">
        <f aca="false">IF('Portfolio Register'!$A36="","",IF('Portfolio Register'!$U36="","",IFERROR(IF(EDATE(DATE(YEAR('Portfolio Register'!$U36),MONTH('Portfolio Register'!$U36),1),1)=DATE(2027,11,1),'Portfolio Register'!$A36&amp;" (1)",IF(EDATE(DATE(YEAR('Portfolio Register'!$U36),MONTH('Portfolio Register'!$U36),1),2)=DATE(2027,11,1),'Portfolio Register'!$A36&amp;" (2)",IF(EDATE(DATE(YEAR('Portfolio Register'!$U36),MONTH('Portfolio Register'!$U36),1),3)=DATE(2027,11,1),'Portfolio Register'!$A36&amp;" (FINAL)",""))),"")))</f>
        <v/>
      </c>
      <c r="X37" s="106" t="str">
        <f aca="false">IF('Portfolio Register'!$A36="","",IF('Portfolio Register'!$U36="","",IFERROR(IF(EDATE(DATE(YEAR('Portfolio Register'!$U36),MONTH('Portfolio Register'!$U36),1),1)=DATE(2027,12,1),'Portfolio Register'!$A36&amp;" (1)",IF(EDATE(DATE(YEAR('Portfolio Register'!$U36),MONTH('Portfolio Register'!$U36),1),2)=DATE(2027,12,1),'Portfolio Register'!$A36&amp;" (2)",IF(EDATE(DATE(YEAR('Portfolio Register'!$U36),MONTH('Portfolio Register'!$U36),1),3)=DATE(2027,12,1),'Portfolio Register'!$A36&amp;" (FINAL)",""))),"")))</f>
        <v/>
      </c>
    </row>
    <row r="38" customFormat="false" ht="21.95" hidden="false" customHeight="true" outlineLevel="0" collapsed="false">
      <c r="A38" s="106" t="str">
        <f aca="false">IF('Portfolio Register'!$A37="","",IF('Portfolio Register'!$U37="","",IFERROR(IF(EDATE(DATE(YEAR('Portfolio Register'!$U37),MONTH('Portfolio Register'!$U37),1),1)=DATE(2026,1,1),'Portfolio Register'!$A37&amp;" (1)",IF(EDATE(DATE(YEAR('Portfolio Register'!$U37),MONTH('Portfolio Register'!$U37),1),2)=DATE(2026,1,1),'Portfolio Register'!$A37&amp;" (2)",IF(EDATE(DATE(YEAR('Portfolio Register'!$U37),MONTH('Portfolio Register'!$U37),1),3)=DATE(2026,1,1),'Portfolio Register'!$A37&amp;" (FINAL)",""))),"")))</f>
        <v/>
      </c>
      <c r="B38" s="106" t="str">
        <f aca="false">IF('Portfolio Register'!$A37="","",IF('Portfolio Register'!$U37="","",IFERROR(IF(EDATE(DATE(YEAR('Portfolio Register'!$U37),MONTH('Portfolio Register'!$U37),1),1)=DATE(2026,2,1),'Portfolio Register'!$A37&amp;" (1)",IF(EDATE(DATE(YEAR('Portfolio Register'!$U37),MONTH('Portfolio Register'!$U37),1),2)=DATE(2026,2,1),'Portfolio Register'!$A37&amp;" (2)",IF(EDATE(DATE(YEAR('Portfolio Register'!$U37),MONTH('Portfolio Register'!$U37),1),3)=DATE(2026,2,1),'Portfolio Register'!$A37&amp;" (FINAL)",""))),"")))</f>
        <v/>
      </c>
      <c r="C38" s="106" t="str">
        <f aca="false">IF('Portfolio Register'!$A37="","",IF('Portfolio Register'!$U37="","",IFERROR(IF(EDATE(DATE(YEAR('Portfolio Register'!$U37),MONTH('Portfolio Register'!$U37),1),1)=DATE(2026,3,1),'Portfolio Register'!$A37&amp;" (1)",IF(EDATE(DATE(YEAR('Portfolio Register'!$U37),MONTH('Portfolio Register'!$U37),1),2)=DATE(2026,3,1),'Portfolio Register'!$A37&amp;" (2)",IF(EDATE(DATE(YEAR('Portfolio Register'!$U37),MONTH('Portfolio Register'!$U37),1),3)=DATE(2026,3,1),'Portfolio Register'!$A37&amp;" (FINAL)",""))),"")))</f>
        <v/>
      </c>
      <c r="D38" s="106" t="str">
        <f aca="false">IF('Portfolio Register'!$A37="","",IF('Portfolio Register'!$U37="","",IFERROR(IF(EDATE(DATE(YEAR('Portfolio Register'!$U37),MONTH('Portfolio Register'!$U37),1),1)=DATE(2026,4,1),'Portfolio Register'!$A37&amp;" (1)",IF(EDATE(DATE(YEAR('Portfolio Register'!$U37),MONTH('Portfolio Register'!$U37),1),2)=DATE(2026,4,1),'Portfolio Register'!$A37&amp;" (2)",IF(EDATE(DATE(YEAR('Portfolio Register'!$U37),MONTH('Portfolio Register'!$U37),1),3)=DATE(2026,4,1),'Portfolio Register'!$A37&amp;" (FINAL)",""))),"")))</f>
        <v/>
      </c>
      <c r="E38" s="106" t="str">
        <f aca="false">IF('Portfolio Register'!$A37="","",IF('Portfolio Register'!$U37="","",IFERROR(IF(EDATE(DATE(YEAR('Portfolio Register'!$U37),MONTH('Portfolio Register'!$U37),1),1)=DATE(2026,5,1),'Portfolio Register'!$A37&amp;" (1)",IF(EDATE(DATE(YEAR('Portfolio Register'!$U37),MONTH('Portfolio Register'!$U37),1),2)=DATE(2026,5,1),'Portfolio Register'!$A37&amp;" (2)",IF(EDATE(DATE(YEAR('Portfolio Register'!$U37),MONTH('Portfolio Register'!$U37),1),3)=DATE(2026,5,1),'Portfolio Register'!$A37&amp;" (FINAL)",""))),"")))</f>
        <v/>
      </c>
      <c r="F38" s="106" t="str">
        <f aca="false">IF('Portfolio Register'!$A37="","",IF('Portfolio Register'!$U37="","",IFERROR(IF(EDATE(DATE(YEAR('Portfolio Register'!$U37),MONTH('Portfolio Register'!$U37),1),1)=DATE(2026,6,1),'Portfolio Register'!$A37&amp;" (1)",IF(EDATE(DATE(YEAR('Portfolio Register'!$U37),MONTH('Portfolio Register'!$U37),1),2)=DATE(2026,6,1),'Portfolio Register'!$A37&amp;" (2)",IF(EDATE(DATE(YEAR('Portfolio Register'!$U37),MONTH('Portfolio Register'!$U37),1),3)=DATE(2026,6,1),'Portfolio Register'!$A37&amp;" (FINAL)",""))),"")))</f>
        <v/>
      </c>
      <c r="G38" s="106" t="str">
        <f aca="false">IF('Portfolio Register'!$A37="","",IF('Portfolio Register'!$U37="","",IFERROR(IF(EDATE(DATE(YEAR('Portfolio Register'!$U37),MONTH('Portfolio Register'!$U37),1),1)=DATE(2026,7,1),'Portfolio Register'!$A37&amp;" (1)",IF(EDATE(DATE(YEAR('Portfolio Register'!$U37),MONTH('Portfolio Register'!$U37),1),2)=DATE(2026,7,1),'Portfolio Register'!$A37&amp;" (2)",IF(EDATE(DATE(YEAR('Portfolio Register'!$U37),MONTH('Portfolio Register'!$U37),1),3)=DATE(2026,7,1),'Portfolio Register'!$A37&amp;" (FINAL)",""))),"")))</f>
        <v/>
      </c>
      <c r="H38" s="107" t="str">
        <f aca="false">IF('Portfolio Register'!$A37="","",IF('Portfolio Register'!$U37="","",IFERROR(IF(EDATE(DATE(YEAR('Portfolio Register'!$U37),MONTH('Portfolio Register'!$U37),1),1)=DATE(2026,8,1),'Portfolio Register'!$A37&amp;" (1)",IF(EDATE(DATE(YEAR('Portfolio Register'!$U37),MONTH('Portfolio Register'!$U37),1),2)=DATE(2026,8,1),'Portfolio Register'!$A37&amp;" (2)",IF(EDATE(DATE(YEAR('Portfolio Register'!$U37),MONTH('Portfolio Register'!$U37),1),3)=DATE(2026,8,1),'Portfolio Register'!$A37&amp;" (FINAL)",""))),"")))</f>
        <v/>
      </c>
      <c r="I38" s="108" t="str">
        <f aca="false">IF('Portfolio Register'!$A37="","",IF('Portfolio Register'!$U37="","",IFERROR(IF(EDATE(DATE(YEAR('Portfolio Register'!$U37),MONTH('Portfolio Register'!$U37),1),1)=DATE(2026,9,1),'Portfolio Register'!$A37&amp;" (1)",IF(EDATE(DATE(YEAR('Portfolio Register'!$U37),MONTH('Portfolio Register'!$U37),1),2)=DATE(2026,9,1),'Portfolio Register'!$A37&amp;" (2)",IF(EDATE(DATE(YEAR('Portfolio Register'!$U37),MONTH('Portfolio Register'!$U37),1),3)=DATE(2026,9,1),'Portfolio Register'!$A37&amp;" (FINAL)",""))),"")))</f>
        <v/>
      </c>
      <c r="J38" s="108" t="str">
        <f aca="false">IF('Portfolio Register'!$A37="","",IF('Portfolio Register'!$U37="","",IFERROR(IF(EDATE(DATE(YEAR('Portfolio Register'!$U37),MONTH('Portfolio Register'!$U37),1),1)=DATE(2026,10,1),'Portfolio Register'!$A37&amp;" (1)",IF(EDATE(DATE(YEAR('Portfolio Register'!$U37),MONTH('Portfolio Register'!$U37),1),2)=DATE(2026,10,1),'Portfolio Register'!$A37&amp;" (2)",IF(EDATE(DATE(YEAR('Portfolio Register'!$U37),MONTH('Portfolio Register'!$U37),1),3)=DATE(2026,10,1),'Portfolio Register'!$A37&amp;" (FINAL)",""))),"")))</f>
        <v/>
      </c>
      <c r="K38" s="106" t="str">
        <f aca="false">IF('Portfolio Register'!$A37="","",IF('Portfolio Register'!$U37="","",IFERROR(IF(EDATE(DATE(YEAR('Portfolio Register'!$U37),MONTH('Portfolio Register'!$U37),1),1)=DATE(2026,11,1),'Portfolio Register'!$A37&amp;" (1)",IF(EDATE(DATE(YEAR('Portfolio Register'!$U37),MONTH('Portfolio Register'!$U37),1),2)=DATE(2026,11,1),'Portfolio Register'!$A37&amp;" (2)",IF(EDATE(DATE(YEAR('Portfolio Register'!$U37),MONTH('Portfolio Register'!$U37),1),3)=DATE(2026,11,1),'Portfolio Register'!$A37&amp;" (FINAL)",""))),"")))</f>
        <v/>
      </c>
      <c r="L38" s="106" t="str">
        <f aca="false">IF('Portfolio Register'!$A37="","",IF('Portfolio Register'!$U37="","",IFERROR(IF(EDATE(DATE(YEAR('Portfolio Register'!$U37),MONTH('Portfolio Register'!$U37),1),1)=DATE(2026,12,1),'Portfolio Register'!$A37&amp;" (1)",IF(EDATE(DATE(YEAR('Portfolio Register'!$U37),MONTH('Portfolio Register'!$U37),1),2)=DATE(2026,12,1),'Portfolio Register'!$A37&amp;" (2)",IF(EDATE(DATE(YEAR('Portfolio Register'!$U37),MONTH('Portfolio Register'!$U37),1),3)=DATE(2026,12,1),'Portfolio Register'!$A37&amp;" (FINAL)",""))),"")))</f>
        <v/>
      </c>
      <c r="M38" s="109" t="str">
        <f aca="false">IF('Portfolio Register'!$A37="","",IF('Portfolio Register'!$U37="","",IFERROR(IF(EDATE(DATE(YEAR('Portfolio Register'!$U37),MONTH('Portfolio Register'!$U37),1),1)=DATE(2027,1,1),'Portfolio Register'!$A37&amp;" (1)",IF(EDATE(DATE(YEAR('Portfolio Register'!$U37),MONTH('Portfolio Register'!$U37),1),2)=DATE(2027,1,1),'Portfolio Register'!$A37&amp;" (2)",IF(EDATE(DATE(YEAR('Portfolio Register'!$U37),MONTH('Portfolio Register'!$U37),1),3)=DATE(2027,1,1),'Portfolio Register'!$A37&amp;" (FINAL)",""))),"")))</f>
        <v/>
      </c>
      <c r="N38" s="106" t="str">
        <f aca="false">IF('Portfolio Register'!$A37="","",IF('Portfolio Register'!$U37="","",IFERROR(IF(EDATE(DATE(YEAR('Portfolio Register'!$U37),MONTH('Portfolio Register'!$U37),1),1)=DATE(2027,2,1),'Portfolio Register'!$A37&amp;" (1)",IF(EDATE(DATE(YEAR('Portfolio Register'!$U37),MONTH('Portfolio Register'!$U37),1),2)=DATE(2027,2,1),'Portfolio Register'!$A37&amp;" (2)",IF(EDATE(DATE(YEAR('Portfolio Register'!$U37),MONTH('Portfolio Register'!$U37),1),3)=DATE(2027,2,1),'Portfolio Register'!$A37&amp;" (FINAL)",""))),"")))</f>
        <v/>
      </c>
      <c r="O38" s="106" t="str">
        <f aca="false">IF('Portfolio Register'!$A37="","",IF('Portfolio Register'!$U37="","",IFERROR(IF(EDATE(DATE(YEAR('Portfolio Register'!$U37),MONTH('Portfolio Register'!$U37),1),1)=DATE(2027,3,1),'Portfolio Register'!$A37&amp;" (1)",IF(EDATE(DATE(YEAR('Portfolio Register'!$U37),MONTH('Portfolio Register'!$U37),1),2)=DATE(2027,3,1),'Portfolio Register'!$A37&amp;" (2)",IF(EDATE(DATE(YEAR('Portfolio Register'!$U37),MONTH('Portfolio Register'!$U37),1),3)=DATE(2027,3,1),'Portfolio Register'!$A37&amp;" (FINAL)",""))),"")))</f>
        <v/>
      </c>
      <c r="P38" s="106" t="str">
        <f aca="false">IF('Portfolio Register'!$A37="","",IF('Portfolio Register'!$U37="","",IFERROR(IF(EDATE(DATE(YEAR('Portfolio Register'!$U37),MONTH('Portfolio Register'!$U37),1),1)=DATE(2027,4,1),'Portfolio Register'!$A37&amp;" (1)",IF(EDATE(DATE(YEAR('Portfolio Register'!$U37),MONTH('Portfolio Register'!$U37),1),2)=DATE(2027,4,1),'Portfolio Register'!$A37&amp;" (2)",IF(EDATE(DATE(YEAR('Portfolio Register'!$U37),MONTH('Portfolio Register'!$U37),1),3)=DATE(2027,4,1),'Portfolio Register'!$A37&amp;" (FINAL)",""))),"")))</f>
        <v/>
      </c>
      <c r="Q38" s="106" t="str">
        <f aca="false">IF('Portfolio Register'!$A37="","",IF('Portfolio Register'!$U37="","",IFERROR(IF(EDATE(DATE(YEAR('Portfolio Register'!$U37),MONTH('Portfolio Register'!$U37),1),1)=DATE(2027,5,1),'Portfolio Register'!$A37&amp;" (1)",IF(EDATE(DATE(YEAR('Portfolio Register'!$U37),MONTH('Portfolio Register'!$U37),1),2)=DATE(2027,5,1),'Portfolio Register'!$A37&amp;" (2)",IF(EDATE(DATE(YEAR('Portfolio Register'!$U37),MONTH('Portfolio Register'!$U37),1),3)=DATE(2027,5,1),'Portfolio Register'!$A37&amp;" (FINAL)",""))),"")))</f>
        <v/>
      </c>
      <c r="R38" s="106" t="str">
        <f aca="false">IF('Portfolio Register'!$A37="","",IF('Portfolio Register'!$U37="","",IFERROR(IF(EDATE(DATE(YEAR('Portfolio Register'!$U37),MONTH('Portfolio Register'!$U37),1),1)=DATE(2027,6,1),'Portfolio Register'!$A37&amp;" (1)",IF(EDATE(DATE(YEAR('Portfolio Register'!$U37),MONTH('Portfolio Register'!$U37),1),2)=DATE(2027,6,1),'Portfolio Register'!$A37&amp;" (2)",IF(EDATE(DATE(YEAR('Portfolio Register'!$U37),MONTH('Portfolio Register'!$U37),1),3)=DATE(2027,6,1),'Portfolio Register'!$A37&amp;" (FINAL)",""))),"")))</f>
        <v/>
      </c>
      <c r="S38" s="106" t="str">
        <f aca="false">IF('Portfolio Register'!$A37="","",IF('Portfolio Register'!$U37="","",IFERROR(IF(EDATE(DATE(YEAR('Portfolio Register'!$U37),MONTH('Portfolio Register'!$U37),1),1)=DATE(2027,7,1),'Portfolio Register'!$A37&amp;" (1)",IF(EDATE(DATE(YEAR('Portfolio Register'!$U37),MONTH('Portfolio Register'!$U37),1),2)=DATE(2027,7,1),'Portfolio Register'!$A37&amp;" (2)",IF(EDATE(DATE(YEAR('Portfolio Register'!$U37),MONTH('Portfolio Register'!$U37),1),3)=DATE(2027,7,1),'Portfolio Register'!$A37&amp;" (FINAL)",""))),"")))</f>
        <v/>
      </c>
      <c r="T38" s="106" t="str">
        <f aca="false">IF('Portfolio Register'!$A37="","",IF('Portfolio Register'!$U37="","",IFERROR(IF(EDATE(DATE(YEAR('Portfolio Register'!$U37),MONTH('Portfolio Register'!$U37),1),1)=DATE(2027,8,1),'Portfolio Register'!$A37&amp;" (1)",IF(EDATE(DATE(YEAR('Portfolio Register'!$U37),MONTH('Portfolio Register'!$U37),1),2)=DATE(2027,8,1),'Portfolio Register'!$A37&amp;" (2)",IF(EDATE(DATE(YEAR('Portfolio Register'!$U37),MONTH('Portfolio Register'!$U37),1),3)=DATE(2027,8,1),'Portfolio Register'!$A37&amp;" (FINAL)",""))),"")))</f>
        <v/>
      </c>
      <c r="U38" s="106" t="str">
        <f aca="false">IF('Portfolio Register'!$A37="","",IF('Portfolio Register'!$U37="","",IFERROR(IF(EDATE(DATE(YEAR('Portfolio Register'!$U37),MONTH('Portfolio Register'!$U37),1),1)=DATE(2027,9,1),'Portfolio Register'!$A37&amp;" (1)",IF(EDATE(DATE(YEAR('Portfolio Register'!$U37),MONTH('Portfolio Register'!$U37),1),2)=DATE(2027,9,1),'Portfolio Register'!$A37&amp;" (2)",IF(EDATE(DATE(YEAR('Portfolio Register'!$U37),MONTH('Portfolio Register'!$U37),1),3)=DATE(2027,9,1),'Portfolio Register'!$A37&amp;" (FINAL)",""))),"")))</f>
        <v/>
      </c>
      <c r="V38" s="106" t="str">
        <f aca="false">IF('Portfolio Register'!$A37="","",IF('Portfolio Register'!$U37="","",IFERROR(IF(EDATE(DATE(YEAR('Portfolio Register'!$U37),MONTH('Portfolio Register'!$U37),1),1)=DATE(2027,10,1),'Portfolio Register'!$A37&amp;" (1)",IF(EDATE(DATE(YEAR('Portfolio Register'!$U37),MONTH('Portfolio Register'!$U37),1),2)=DATE(2027,10,1),'Portfolio Register'!$A37&amp;" (2)",IF(EDATE(DATE(YEAR('Portfolio Register'!$U37),MONTH('Portfolio Register'!$U37),1),3)=DATE(2027,10,1),'Portfolio Register'!$A37&amp;" (FINAL)",""))),"")))</f>
        <v/>
      </c>
      <c r="W38" s="106" t="str">
        <f aca="false">IF('Portfolio Register'!$A37="","",IF('Portfolio Register'!$U37="","",IFERROR(IF(EDATE(DATE(YEAR('Portfolio Register'!$U37),MONTH('Portfolio Register'!$U37),1),1)=DATE(2027,11,1),'Portfolio Register'!$A37&amp;" (1)",IF(EDATE(DATE(YEAR('Portfolio Register'!$U37),MONTH('Portfolio Register'!$U37),1),2)=DATE(2027,11,1),'Portfolio Register'!$A37&amp;" (2)",IF(EDATE(DATE(YEAR('Portfolio Register'!$U37),MONTH('Portfolio Register'!$U37),1),3)=DATE(2027,11,1),'Portfolio Register'!$A37&amp;" (FINAL)",""))),"")))</f>
        <v/>
      </c>
      <c r="X38" s="106" t="str">
        <f aca="false">IF('Portfolio Register'!$A37="","",IF('Portfolio Register'!$U37="","",IFERROR(IF(EDATE(DATE(YEAR('Portfolio Register'!$U37),MONTH('Portfolio Register'!$U37),1),1)=DATE(2027,12,1),'Portfolio Register'!$A37&amp;" (1)",IF(EDATE(DATE(YEAR('Portfolio Register'!$U37),MONTH('Portfolio Register'!$U37),1),2)=DATE(2027,12,1),'Portfolio Register'!$A37&amp;" (2)",IF(EDATE(DATE(YEAR('Portfolio Register'!$U37),MONTH('Portfolio Register'!$U37),1),3)=DATE(2027,12,1),'Portfolio Register'!$A37&amp;" (FINAL)",""))),"")))</f>
        <v/>
      </c>
    </row>
    <row r="39" customFormat="false" ht="21.95" hidden="false" customHeight="true" outlineLevel="0" collapsed="false">
      <c r="A39" s="106" t="str">
        <f aca="false">IF('Portfolio Register'!$A38="","",IF('Portfolio Register'!$U38="","",IFERROR(IF(EDATE(DATE(YEAR('Portfolio Register'!$U38),MONTH('Portfolio Register'!$U38),1),1)=DATE(2026,1,1),'Portfolio Register'!$A38&amp;" (1)",IF(EDATE(DATE(YEAR('Portfolio Register'!$U38),MONTH('Portfolio Register'!$U38),1),2)=DATE(2026,1,1),'Portfolio Register'!$A38&amp;" (2)",IF(EDATE(DATE(YEAR('Portfolio Register'!$U38),MONTH('Portfolio Register'!$U38),1),3)=DATE(2026,1,1),'Portfolio Register'!$A38&amp;" (FINAL)",""))),"")))</f>
        <v/>
      </c>
      <c r="B39" s="106" t="str">
        <f aca="false">IF('Portfolio Register'!$A38="","",IF('Portfolio Register'!$U38="","",IFERROR(IF(EDATE(DATE(YEAR('Portfolio Register'!$U38),MONTH('Portfolio Register'!$U38),1),1)=DATE(2026,2,1),'Portfolio Register'!$A38&amp;" (1)",IF(EDATE(DATE(YEAR('Portfolio Register'!$U38),MONTH('Portfolio Register'!$U38),1),2)=DATE(2026,2,1),'Portfolio Register'!$A38&amp;" (2)",IF(EDATE(DATE(YEAR('Portfolio Register'!$U38),MONTH('Portfolio Register'!$U38),1),3)=DATE(2026,2,1),'Portfolio Register'!$A38&amp;" (FINAL)",""))),"")))</f>
        <v/>
      </c>
      <c r="C39" s="106" t="str">
        <f aca="false">IF('Portfolio Register'!$A38="","",IF('Portfolio Register'!$U38="","",IFERROR(IF(EDATE(DATE(YEAR('Portfolio Register'!$U38),MONTH('Portfolio Register'!$U38),1),1)=DATE(2026,3,1),'Portfolio Register'!$A38&amp;" (1)",IF(EDATE(DATE(YEAR('Portfolio Register'!$U38),MONTH('Portfolio Register'!$U38),1),2)=DATE(2026,3,1),'Portfolio Register'!$A38&amp;" (2)",IF(EDATE(DATE(YEAR('Portfolio Register'!$U38),MONTH('Portfolio Register'!$U38),1),3)=DATE(2026,3,1),'Portfolio Register'!$A38&amp;" (FINAL)",""))),"")))</f>
        <v/>
      </c>
      <c r="D39" s="106" t="str">
        <f aca="false">IF('Portfolio Register'!$A38="","",IF('Portfolio Register'!$U38="","",IFERROR(IF(EDATE(DATE(YEAR('Portfolio Register'!$U38),MONTH('Portfolio Register'!$U38),1),1)=DATE(2026,4,1),'Portfolio Register'!$A38&amp;" (1)",IF(EDATE(DATE(YEAR('Portfolio Register'!$U38),MONTH('Portfolio Register'!$U38),1),2)=DATE(2026,4,1),'Portfolio Register'!$A38&amp;" (2)",IF(EDATE(DATE(YEAR('Portfolio Register'!$U38),MONTH('Portfolio Register'!$U38),1),3)=DATE(2026,4,1),'Portfolio Register'!$A38&amp;" (FINAL)",""))),"")))</f>
        <v/>
      </c>
      <c r="E39" s="106" t="str">
        <f aca="false">IF('Portfolio Register'!$A38="","",IF('Portfolio Register'!$U38="","",IFERROR(IF(EDATE(DATE(YEAR('Portfolio Register'!$U38),MONTH('Portfolio Register'!$U38),1),1)=DATE(2026,5,1),'Portfolio Register'!$A38&amp;" (1)",IF(EDATE(DATE(YEAR('Portfolio Register'!$U38),MONTH('Portfolio Register'!$U38),1),2)=DATE(2026,5,1),'Portfolio Register'!$A38&amp;" (2)",IF(EDATE(DATE(YEAR('Portfolio Register'!$U38),MONTH('Portfolio Register'!$U38),1),3)=DATE(2026,5,1),'Portfolio Register'!$A38&amp;" (FINAL)",""))),"")))</f>
        <v/>
      </c>
      <c r="F39" s="106" t="str">
        <f aca="false">IF('Portfolio Register'!$A38="","",IF('Portfolio Register'!$U38="","",IFERROR(IF(EDATE(DATE(YEAR('Portfolio Register'!$U38),MONTH('Portfolio Register'!$U38),1),1)=DATE(2026,6,1),'Portfolio Register'!$A38&amp;" (1)",IF(EDATE(DATE(YEAR('Portfolio Register'!$U38),MONTH('Portfolio Register'!$U38),1),2)=DATE(2026,6,1),'Portfolio Register'!$A38&amp;" (2)",IF(EDATE(DATE(YEAR('Portfolio Register'!$U38),MONTH('Portfolio Register'!$U38),1),3)=DATE(2026,6,1),'Portfolio Register'!$A38&amp;" (FINAL)",""))),"")))</f>
        <v/>
      </c>
      <c r="G39" s="106" t="str">
        <f aca="false">IF('Portfolio Register'!$A38="","",IF('Portfolio Register'!$U38="","",IFERROR(IF(EDATE(DATE(YEAR('Portfolio Register'!$U38),MONTH('Portfolio Register'!$U38),1),1)=DATE(2026,7,1),'Portfolio Register'!$A38&amp;" (1)",IF(EDATE(DATE(YEAR('Portfolio Register'!$U38),MONTH('Portfolio Register'!$U38),1),2)=DATE(2026,7,1),'Portfolio Register'!$A38&amp;" (2)",IF(EDATE(DATE(YEAR('Portfolio Register'!$U38),MONTH('Portfolio Register'!$U38),1),3)=DATE(2026,7,1),'Portfolio Register'!$A38&amp;" (FINAL)",""))),"")))</f>
        <v/>
      </c>
      <c r="H39" s="107" t="str">
        <f aca="false">IF('Portfolio Register'!$A38="","",IF('Portfolio Register'!$U38="","",IFERROR(IF(EDATE(DATE(YEAR('Portfolio Register'!$U38),MONTH('Portfolio Register'!$U38),1),1)=DATE(2026,8,1),'Portfolio Register'!$A38&amp;" (1)",IF(EDATE(DATE(YEAR('Portfolio Register'!$U38),MONTH('Portfolio Register'!$U38),1),2)=DATE(2026,8,1),'Portfolio Register'!$A38&amp;" (2)",IF(EDATE(DATE(YEAR('Portfolio Register'!$U38),MONTH('Portfolio Register'!$U38),1),3)=DATE(2026,8,1),'Portfolio Register'!$A38&amp;" (FINAL)",""))),"")))</f>
        <v/>
      </c>
      <c r="I39" s="108" t="str">
        <f aca="false">IF('Portfolio Register'!$A38="","",IF('Portfolio Register'!$U38="","",IFERROR(IF(EDATE(DATE(YEAR('Portfolio Register'!$U38),MONTH('Portfolio Register'!$U38),1),1)=DATE(2026,9,1),'Portfolio Register'!$A38&amp;" (1)",IF(EDATE(DATE(YEAR('Portfolio Register'!$U38),MONTH('Portfolio Register'!$U38),1),2)=DATE(2026,9,1),'Portfolio Register'!$A38&amp;" (2)",IF(EDATE(DATE(YEAR('Portfolio Register'!$U38),MONTH('Portfolio Register'!$U38),1),3)=DATE(2026,9,1),'Portfolio Register'!$A38&amp;" (FINAL)",""))),"")))</f>
        <v/>
      </c>
      <c r="J39" s="108" t="str">
        <f aca="false">IF('Portfolio Register'!$A38="","",IF('Portfolio Register'!$U38="","",IFERROR(IF(EDATE(DATE(YEAR('Portfolio Register'!$U38),MONTH('Portfolio Register'!$U38),1),1)=DATE(2026,10,1),'Portfolio Register'!$A38&amp;" (1)",IF(EDATE(DATE(YEAR('Portfolio Register'!$U38),MONTH('Portfolio Register'!$U38),1),2)=DATE(2026,10,1),'Portfolio Register'!$A38&amp;" (2)",IF(EDATE(DATE(YEAR('Portfolio Register'!$U38),MONTH('Portfolio Register'!$U38),1),3)=DATE(2026,10,1),'Portfolio Register'!$A38&amp;" (FINAL)",""))),"")))</f>
        <v/>
      </c>
      <c r="K39" s="106" t="str">
        <f aca="false">IF('Portfolio Register'!$A38="","",IF('Portfolio Register'!$U38="","",IFERROR(IF(EDATE(DATE(YEAR('Portfolio Register'!$U38),MONTH('Portfolio Register'!$U38),1),1)=DATE(2026,11,1),'Portfolio Register'!$A38&amp;" (1)",IF(EDATE(DATE(YEAR('Portfolio Register'!$U38),MONTH('Portfolio Register'!$U38),1),2)=DATE(2026,11,1),'Portfolio Register'!$A38&amp;" (2)",IF(EDATE(DATE(YEAR('Portfolio Register'!$U38),MONTH('Portfolio Register'!$U38),1),3)=DATE(2026,11,1),'Portfolio Register'!$A38&amp;" (FINAL)",""))),"")))</f>
        <v/>
      </c>
      <c r="L39" s="106" t="str">
        <f aca="false">IF('Portfolio Register'!$A38="","",IF('Portfolio Register'!$U38="","",IFERROR(IF(EDATE(DATE(YEAR('Portfolio Register'!$U38),MONTH('Portfolio Register'!$U38),1),1)=DATE(2026,12,1),'Portfolio Register'!$A38&amp;" (1)",IF(EDATE(DATE(YEAR('Portfolio Register'!$U38),MONTH('Portfolio Register'!$U38),1),2)=DATE(2026,12,1),'Portfolio Register'!$A38&amp;" (2)",IF(EDATE(DATE(YEAR('Portfolio Register'!$U38),MONTH('Portfolio Register'!$U38),1),3)=DATE(2026,12,1),'Portfolio Register'!$A38&amp;" (FINAL)",""))),"")))</f>
        <v/>
      </c>
      <c r="M39" s="109" t="str">
        <f aca="false">IF('Portfolio Register'!$A38="","",IF('Portfolio Register'!$U38="","",IFERROR(IF(EDATE(DATE(YEAR('Portfolio Register'!$U38),MONTH('Portfolio Register'!$U38),1),1)=DATE(2027,1,1),'Portfolio Register'!$A38&amp;" (1)",IF(EDATE(DATE(YEAR('Portfolio Register'!$U38),MONTH('Portfolio Register'!$U38),1),2)=DATE(2027,1,1),'Portfolio Register'!$A38&amp;" (2)",IF(EDATE(DATE(YEAR('Portfolio Register'!$U38),MONTH('Portfolio Register'!$U38),1),3)=DATE(2027,1,1),'Portfolio Register'!$A38&amp;" (FINAL)",""))),"")))</f>
        <v/>
      </c>
      <c r="N39" s="106" t="str">
        <f aca="false">IF('Portfolio Register'!$A38="","",IF('Portfolio Register'!$U38="","",IFERROR(IF(EDATE(DATE(YEAR('Portfolio Register'!$U38),MONTH('Portfolio Register'!$U38),1),1)=DATE(2027,2,1),'Portfolio Register'!$A38&amp;" (1)",IF(EDATE(DATE(YEAR('Portfolio Register'!$U38),MONTH('Portfolio Register'!$U38),1),2)=DATE(2027,2,1),'Portfolio Register'!$A38&amp;" (2)",IF(EDATE(DATE(YEAR('Portfolio Register'!$U38),MONTH('Portfolio Register'!$U38),1),3)=DATE(2027,2,1),'Portfolio Register'!$A38&amp;" (FINAL)",""))),"")))</f>
        <v/>
      </c>
      <c r="O39" s="106" t="str">
        <f aca="false">IF('Portfolio Register'!$A38="","",IF('Portfolio Register'!$U38="","",IFERROR(IF(EDATE(DATE(YEAR('Portfolio Register'!$U38),MONTH('Portfolio Register'!$U38),1),1)=DATE(2027,3,1),'Portfolio Register'!$A38&amp;" (1)",IF(EDATE(DATE(YEAR('Portfolio Register'!$U38),MONTH('Portfolio Register'!$U38),1),2)=DATE(2027,3,1),'Portfolio Register'!$A38&amp;" (2)",IF(EDATE(DATE(YEAR('Portfolio Register'!$U38),MONTH('Portfolio Register'!$U38),1),3)=DATE(2027,3,1),'Portfolio Register'!$A38&amp;" (FINAL)",""))),"")))</f>
        <v/>
      </c>
      <c r="P39" s="106" t="str">
        <f aca="false">IF('Portfolio Register'!$A38="","",IF('Portfolio Register'!$U38="","",IFERROR(IF(EDATE(DATE(YEAR('Portfolio Register'!$U38),MONTH('Portfolio Register'!$U38),1),1)=DATE(2027,4,1),'Portfolio Register'!$A38&amp;" (1)",IF(EDATE(DATE(YEAR('Portfolio Register'!$U38),MONTH('Portfolio Register'!$U38),1),2)=DATE(2027,4,1),'Portfolio Register'!$A38&amp;" (2)",IF(EDATE(DATE(YEAR('Portfolio Register'!$U38),MONTH('Portfolio Register'!$U38),1),3)=DATE(2027,4,1),'Portfolio Register'!$A38&amp;" (FINAL)",""))),"")))</f>
        <v/>
      </c>
      <c r="Q39" s="106" t="str">
        <f aca="false">IF('Portfolio Register'!$A38="","",IF('Portfolio Register'!$U38="","",IFERROR(IF(EDATE(DATE(YEAR('Portfolio Register'!$U38),MONTH('Portfolio Register'!$U38),1),1)=DATE(2027,5,1),'Portfolio Register'!$A38&amp;" (1)",IF(EDATE(DATE(YEAR('Portfolio Register'!$U38),MONTH('Portfolio Register'!$U38),1),2)=DATE(2027,5,1),'Portfolio Register'!$A38&amp;" (2)",IF(EDATE(DATE(YEAR('Portfolio Register'!$U38),MONTH('Portfolio Register'!$U38),1),3)=DATE(2027,5,1),'Portfolio Register'!$A38&amp;" (FINAL)",""))),"")))</f>
        <v/>
      </c>
      <c r="R39" s="106" t="str">
        <f aca="false">IF('Portfolio Register'!$A38="","",IF('Portfolio Register'!$U38="","",IFERROR(IF(EDATE(DATE(YEAR('Portfolio Register'!$U38),MONTH('Portfolio Register'!$U38),1),1)=DATE(2027,6,1),'Portfolio Register'!$A38&amp;" (1)",IF(EDATE(DATE(YEAR('Portfolio Register'!$U38),MONTH('Portfolio Register'!$U38),1),2)=DATE(2027,6,1),'Portfolio Register'!$A38&amp;" (2)",IF(EDATE(DATE(YEAR('Portfolio Register'!$U38),MONTH('Portfolio Register'!$U38),1),3)=DATE(2027,6,1),'Portfolio Register'!$A38&amp;" (FINAL)",""))),"")))</f>
        <v/>
      </c>
      <c r="S39" s="106" t="str">
        <f aca="false">IF('Portfolio Register'!$A38="","",IF('Portfolio Register'!$U38="","",IFERROR(IF(EDATE(DATE(YEAR('Portfolio Register'!$U38),MONTH('Portfolio Register'!$U38),1),1)=DATE(2027,7,1),'Portfolio Register'!$A38&amp;" (1)",IF(EDATE(DATE(YEAR('Portfolio Register'!$U38),MONTH('Portfolio Register'!$U38),1),2)=DATE(2027,7,1),'Portfolio Register'!$A38&amp;" (2)",IF(EDATE(DATE(YEAR('Portfolio Register'!$U38),MONTH('Portfolio Register'!$U38),1),3)=DATE(2027,7,1),'Portfolio Register'!$A38&amp;" (FINAL)",""))),"")))</f>
        <v/>
      </c>
      <c r="T39" s="106" t="str">
        <f aca="false">IF('Portfolio Register'!$A38="","",IF('Portfolio Register'!$U38="","",IFERROR(IF(EDATE(DATE(YEAR('Portfolio Register'!$U38),MONTH('Portfolio Register'!$U38),1),1)=DATE(2027,8,1),'Portfolio Register'!$A38&amp;" (1)",IF(EDATE(DATE(YEAR('Portfolio Register'!$U38),MONTH('Portfolio Register'!$U38),1),2)=DATE(2027,8,1),'Portfolio Register'!$A38&amp;" (2)",IF(EDATE(DATE(YEAR('Portfolio Register'!$U38),MONTH('Portfolio Register'!$U38),1),3)=DATE(2027,8,1),'Portfolio Register'!$A38&amp;" (FINAL)",""))),"")))</f>
        <v/>
      </c>
      <c r="U39" s="106" t="str">
        <f aca="false">IF('Portfolio Register'!$A38="","",IF('Portfolio Register'!$U38="","",IFERROR(IF(EDATE(DATE(YEAR('Portfolio Register'!$U38),MONTH('Portfolio Register'!$U38),1),1)=DATE(2027,9,1),'Portfolio Register'!$A38&amp;" (1)",IF(EDATE(DATE(YEAR('Portfolio Register'!$U38),MONTH('Portfolio Register'!$U38),1),2)=DATE(2027,9,1),'Portfolio Register'!$A38&amp;" (2)",IF(EDATE(DATE(YEAR('Portfolio Register'!$U38),MONTH('Portfolio Register'!$U38),1),3)=DATE(2027,9,1),'Portfolio Register'!$A38&amp;" (FINAL)",""))),"")))</f>
        <v/>
      </c>
      <c r="V39" s="106" t="str">
        <f aca="false">IF('Portfolio Register'!$A38="","",IF('Portfolio Register'!$U38="","",IFERROR(IF(EDATE(DATE(YEAR('Portfolio Register'!$U38),MONTH('Portfolio Register'!$U38),1),1)=DATE(2027,10,1),'Portfolio Register'!$A38&amp;" (1)",IF(EDATE(DATE(YEAR('Portfolio Register'!$U38),MONTH('Portfolio Register'!$U38),1),2)=DATE(2027,10,1),'Portfolio Register'!$A38&amp;" (2)",IF(EDATE(DATE(YEAR('Portfolio Register'!$U38),MONTH('Portfolio Register'!$U38),1),3)=DATE(2027,10,1),'Portfolio Register'!$A38&amp;" (FINAL)",""))),"")))</f>
        <v/>
      </c>
      <c r="W39" s="106" t="str">
        <f aca="false">IF('Portfolio Register'!$A38="","",IF('Portfolio Register'!$U38="","",IFERROR(IF(EDATE(DATE(YEAR('Portfolio Register'!$U38),MONTH('Portfolio Register'!$U38),1),1)=DATE(2027,11,1),'Portfolio Register'!$A38&amp;" (1)",IF(EDATE(DATE(YEAR('Portfolio Register'!$U38),MONTH('Portfolio Register'!$U38),1),2)=DATE(2027,11,1),'Portfolio Register'!$A38&amp;" (2)",IF(EDATE(DATE(YEAR('Portfolio Register'!$U38),MONTH('Portfolio Register'!$U38),1),3)=DATE(2027,11,1),'Portfolio Register'!$A38&amp;" (FINAL)",""))),"")))</f>
        <v/>
      </c>
      <c r="X39" s="106" t="str">
        <f aca="false">IF('Portfolio Register'!$A38="","",IF('Portfolio Register'!$U38="","",IFERROR(IF(EDATE(DATE(YEAR('Portfolio Register'!$U38),MONTH('Portfolio Register'!$U38),1),1)=DATE(2027,12,1),'Portfolio Register'!$A38&amp;" (1)",IF(EDATE(DATE(YEAR('Portfolio Register'!$U38),MONTH('Portfolio Register'!$U38),1),2)=DATE(2027,12,1),'Portfolio Register'!$A38&amp;" (2)",IF(EDATE(DATE(YEAR('Portfolio Register'!$U38),MONTH('Portfolio Register'!$U38),1),3)=DATE(2027,12,1),'Portfolio Register'!$A38&amp;" (FINAL)",""))),"")))</f>
        <v/>
      </c>
    </row>
    <row r="40" customFormat="false" ht="21.95" hidden="false" customHeight="true" outlineLevel="0" collapsed="false">
      <c r="A40" s="106" t="str">
        <f aca="false">IF('Portfolio Register'!$A39="","",IF('Portfolio Register'!$U39="","",IFERROR(IF(EDATE(DATE(YEAR('Portfolio Register'!$U39),MONTH('Portfolio Register'!$U39),1),1)=DATE(2026,1,1),'Portfolio Register'!$A39&amp;" (1)",IF(EDATE(DATE(YEAR('Portfolio Register'!$U39),MONTH('Portfolio Register'!$U39),1),2)=DATE(2026,1,1),'Portfolio Register'!$A39&amp;" (2)",IF(EDATE(DATE(YEAR('Portfolio Register'!$U39),MONTH('Portfolio Register'!$U39),1),3)=DATE(2026,1,1),'Portfolio Register'!$A39&amp;" (FINAL)",""))),"")))</f>
        <v/>
      </c>
      <c r="B40" s="106" t="str">
        <f aca="false">IF('Portfolio Register'!$A39="","",IF('Portfolio Register'!$U39="","",IFERROR(IF(EDATE(DATE(YEAR('Portfolio Register'!$U39),MONTH('Portfolio Register'!$U39),1),1)=DATE(2026,2,1),'Portfolio Register'!$A39&amp;" (1)",IF(EDATE(DATE(YEAR('Portfolio Register'!$U39),MONTH('Portfolio Register'!$U39),1),2)=DATE(2026,2,1),'Portfolio Register'!$A39&amp;" (2)",IF(EDATE(DATE(YEAR('Portfolio Register'!$U39),MONTH('Portfolio Register'!$U39),1),3)=DATE(2026,2,1),'Portfolio Register'!$A39&amp;" (FINAL)",""))),"")))</f>
        <v/>
      </c>
      <c r="C40" s="106" t="str">
        <f aca="false">IF('Portfolio Register'!$A39="","",IF('Portfolio Register'!$U39="","",IFERROR(IF(EDATE(DATE(YEAR('Portfolio Register'!$U39),MONTH('Portfolio Register'!$U39),1),1)=DATE(2026,3,1),'Portfolio Register'!$A39&amp;" (1)",IF(EDATE(DATE(YEAR('Portfolio Register'!$U39),MONTH('Portfolio Register'!$U39),1),2)=DATE(2026,3,1),'Portfolio Register'!$A39&amp;" (2)",IF(EDATE(DATE(YEAR('Portfolio Register'!$U39),MONTH('Portfolio Register'!$U39),1),3)=DATE(2026,3,1),'Portfolio Register'!$A39&amp;" (FINAL)",""))),"")))</f>
        <v/>
      </c>
      <c r="D40" s="106" t="str">
        <f aca="false">IF('Portfolio Register'!$A39="","",IF('Portfolio Register'!$U39="","",IFERROR(IF(EDATE(DATE(YEAR('Portfolio Register'!$U39),MONTH('Portfolio Register'!$U39),1),1)=DATE(2026,4,1),'Portfolio Register'!$A39&amp;" (1)",IF(EDATE(DATE(YEAR('Portfolio Register'!$U39),MONTH('Portfolio Register'!$U39),1),2)=DATE(2026,4,1),'Portfolio Register'!$A39&amp;" (2)",IF(EDATE(DATE(YEAR('Portfolio Register'!$U39),MONTH('Portfolio Register'!$U39),1),3)=DATE(2026,4,1),'Portfolio Register'!$A39&amp;" (FINAL)",""))),"")))</f>
        <v/>
      </c>
      <c r="E40" s="106" t="str">
        <f aca="false">IF('Portfolio Register'!$A39="","",IF('Portfolio Register'!$U39="","",IFERROR(IF(EDATE(DATE(YEAR('Portfolio Register'!$U39),MONTH('Portfolio Register'!$U39),1),1)=DATE(2026,5,1),'Portfolio Register'!$A39&amp;" (1)",IF(EDATE(DATE(YEAR('Portfolio Register'!$U39),MONTH('Portfolio Register'!$U39),1),2)=DATE(2026,5,1),'Portfolio Register'!$A39&amp;" (2)",IF(EDATE(DATE(YEAR('Portfolio Register'!$U39),MONTH('Portfolio Register'!$U39),1),3)=DATE(2026,5,1),'Portfolio Register'!$A39&amp;" (FINAL)",""))),"")))</f>
        <v/>
      </c>
      <c r="F40" s="106" t="str">
        <f aca="false">IF('Portfolio Register'!$A39="","",IF('Portfolio Register'!$U39="","",IFERROR(IF(EDATE(DATE(YEAR('Portfolio Register'!$U39),MONTH('Portfolio Register'!$U39),1),1)=DATE(2026,6,1),'Portfolio Register'!$A39&amp;" (1)",IF(EDATE(DATE(YEAR('Portfolio Register'!$U39),MONTH('Portfolio Register'!$U39),1),2)=DATE(2026,6,1),'Portfolio Register'!$A39&amp;" (2)",IF(EDATE(DATE(YEAR('Portfolio Register'!$U39),MONTH('Portfolio Register'!$U39),1),3)=DATE(2026,6,1),'Portfolio Register'!$A39&amp;" (FINAL)",""))),"")))</f>
        <v/>
      </c>
      <c r="G40" s="106" t="str">
        <f aca="false">IF('Portfolio Register'!$A39="","",IF('Portfolio Register'!$U39="","",IFERROR(IF(EDATE(DATE(YEAR('Portfolio Register'!$U39),MONTH('Portfolio Register'!$U39),1),1)=DATE(2026,7,1),'Portfolio Register'!$A39&amp;" (1)",IF(EDATE(DATE(YEAR('Portfolio Register'!$U39),MONTH('Portfolio Register'!$U39),1),2)=DATE(2026,7,1),'Portfolio Register'!$A39&amp;" (2)",IF(EDATE(DATE(YEAR('Portfolio Register'!$U39),MONTH('Portfolio Register'!$U39),1),3)=DATE(2026,7,1),'Portfolio Register'!$A39&amp;" (FINAL)",""))),"")))</f>
        <v/>
      </c>
      <c r="H40" s="107" t="str">
        <f aca="false">IF('Portfolio Register'!$A39="","",IF('Portfolio Register'!$U39="","",IFERROR(IF(EDATE(DATE(YEAR('Portfolio Register'!$U39),MONTH('Portfolio Register'!$U39),1),1)=DATE(2026,8,1),'Portfolio Register'!$A39&amp;" (1)",IF(EDATE(DATE(YEAR('Portfolio Register'!$U39),MONTH('Portfolio Register'!$U39),1),2)=DATE(2026,8,1),'Portfolio Register'!$A39&amp;" (2)",IF(EDATE(DATE(YEAR('Portfolio Register'!$U39),MONTH('Portfolio Register'!$U39),1),3)=DATE(2026,8,1),'Portfolio Register'!$A39&amp;" (FINAL)",""))),"")))</f>
        <v/>
      </c>
      <c r="I40" s="108" t="str">
        <f aca="false">IF('Portfolio Register'!$A39="","",IF('Portfolio Register'!$U39="","",IFERROR(IF(EDATE(DATE(YEAR('Portfolio Register'!$U39),MONTH('Portfolio Register'!$U39),1),1)=DATE(2026,9,1),'Portfolio Register'!$A39&amp;" (1)",IF(EDATE(DATE(YEAR('Portfolio Register'!$U39),MONTH('Portfolio Register'!$U39),1),2)=DATE(2026,9,1),'Portfolio Register'!$A39&amp;" (2)",IF(EDATE(DATE(YEAR('Portfolio Register'!$U39),MONTH('Portfolio Register'!$U39),1),3)=DATE(2026,9,1),'Portfolio Register'!$A39&amp;" (FINAL)",""))),"")))</f>
        <v/>
      </c>
      <c r="J40" s="108" t="str">
        <f aca="false">IF('Portfolio Register'!$A39="","",IF('Portfolio Register'!$U39="","",IFERROR(IF(EDATE(DATE(YEAR('Portfolio Register'!$U39),MONTH('Portfolio Register'!$U39),1),1)=DATE(2026,10,1),'Portfolio Register'!$A39&amp;" (1)",IF(EDATE(DATE(YEAR('Portfolio Register'!$U39),MONTH('Portfolio Register'!$U39),1),2)=DATE(2026,10,1),'Portfolio Register'!$A39&amp;" (2)",IF(EDATE(DATE(YEAR('Portfolio Register'!$U39),MONTH('Portfolio Register'!$U39),1),3)=DATE(2026,10,1),'Portfolio Register'!$A39&amp;" (FINAL)",""))),"")))</f>
        <v/>
      </c>
      <c r="K40" s="106" t="str">
        <f aca="false">IF('Portfolio Register'!$A39="","",IF('Portfolio Register'!$U39="","",IFERROR(IF(EDATE(DATE(YEAR('Portfolio Register'!$U39),MONTH('Portfolio Register'!$U39),1),1)=DATE(2026,11,1),'Portfolio Register'!$A39&amp;" (1)",IF(EDATE(DATE(YEAR('Portfolio Register'!$U39),MONTH('Portfolio Register'!$U39),1),2)=DATE(2026,11,1),'Portfolio Register'!$A39&amp;" (2)",IF(EDATE(DATE(YEAR('Portfolio Register'!$U39),MONTH('Portfolio Register'!$U39),1),3)=DATE(2026,11,1),'Portfolio Register'!$A39&amp;" (FINAL)",""))),"")))</f>
        <v/>
      </c>
      <c r="L40" s="106" t="str">
        <f aca="false">IF('Portfolio Register'!$A39="","",IF('Portfolio Register'!$U39="","",IFERROR(IF(EDATE(DATE(YEAR('Portfolio Register'!$U39),MONTH('Portfolio Register'!$U39),1),1)=DATE(2026,12,1),'Portfolio Register'!$A39&amp;" (1)",IF(EDATE(DATE(YEAR('Portfolio Register'!$U39),MONTH('Portfolio Register'!$U39),1),2)=DATE(2026,12,1),'Portfolio Register'!$A39&amp;" (2)",IF(EDATE(DATE(YEAR('Portfolio Register'!$U39),MONTH('Portfolio Register'!$U39),1),3)=DATE(2026,12,1),'Portfolio Register'!$A39&amp;" (FINAL)",""))),"")))</f>
        <v/>
      </c>
      <c r="M40" s="109" t="str">
        <f aca="false">IF('Portfolio Register'!$A39="","",IF('Portfolio Register'!$U39="","",IFERROR(IF(EDATE(DATE(YEAR('Portfolio Register'!$U39),MONTH('Portfolio Register'!$U39),1),1)=DATE(2027,1,1),'Portfolio Register'!$A39&amp;" (1)",IF(EDATE(DATE(YEAR('Portfolio Register'!$U39),MONTH('Portfolio Register'!$U39),1),2)=DATE(2027,1,1),'Portfolio Register'!$A39&amp;" (2)",IF(EDATE(DATE(YEAR('Portfolio Register'!$U39),MONTH('Portfolio Register'!$U39),1),3)=DATE(2027,1,1),'Portfolio Register'!$A39&amp;" (FINAL)",""))),"")))</f>
        <v/>
      </c>
      <c r="N40" s="106" t="str">
        <f aca="false">IF('Portfolio Register'!$A39="","",IF('Portfolio Register'!$U39="","",IFERROR(IF(EDATE(DATE(YEAR('Portfolio Register'!$U39),MONTH('Portfolio Register'!$U39),1),1)=DATE(2027,2,1),'Portfolio Register'!$A39&amp;" (1)",IF(EDATE(DATE(YEAR('Portfolio Register'!$U39),MONTH('Portfolio Register'!$U39),1),2)=DATE(2027,2,1),'Portfolio Register'!$A39&amp;" (2)",IF(EDATE(DATE(YEAR('Portfolio Register'!$U39),MONTH('Portfolio Register'!$U39),1),3)=DATE(2027,2,1),'Portfolio Register'!$A39&amp;" (FINAL)",""))),"")))</f>
        <v/>
      </c>
      <c r="O40" s="106" t="str">
        <f aca="false">IF('Portfolio Register'!$A39="","",IF('Portfolio Register'!$U39="","",IFERROR(IF(EDATE(DATE(YEAR('Portfolio Register'!$U39),MONTH('Portfolio Register'!$U39),1),1)=DATE(2027,3,1),'Portfolio Register'!$A39&amp;" (1)",IF(EDATE(DATE(YEAR('Portfolio Register'!$U39),MONTH('Portfolio Register'!$U39),1),2)=DATE(2027,3,1),'Portfolio Register'!$A39&amp;" (2)",IF(EDATE(DATE(YEAR('Portfolio Register'!$U39),MONTH('Portfolio Register'!$U39),1),3)=DATE(2027,3,1),'Portfolio Register'!$A39&amp;" (FINAL)",""))),"")))</f>
        <v/>
      </c>
      <c r="P40" s="106" t="str">
        <f aca="false">IF('Portfolio Register'!$A39="","",IF('Portfolio Register'!$U39="","",IFERROR(IF(EDATE(DATE(YEAR('Portfolio Register'!$U39),MONTH('Portfolio Register'!$U39),1),1)=DATE(2027,4,1),'Portfolio Register'!$A39&amp;" (1)",IF(EDATE(DATE(YEAR('Portfolio Register'!$U39),MONTH('Portfolio Register'!$U39),1),2)=DATE(2027,4,1),'Portfolio Register'!$A39&amp;" (2)",IF(EDATE(DATE(YEAR('Portfolio Register'!$U39),MONTH('Portfolio Register'!$U39),1),3)=DATE(2027,4,1),'Portfolio Register'!$A39&amp;" (FINAL)",""))),"")))</f>
        <v/>
      </c>
      <c r="Q40" s="106" t="str">
        <f aca="false">IF('Portfolio Register'!$A39="","",IF('Portfolio Register'!$U39="","",IFERROR(IF(EDATE(DATE(YEAR('Portfolio Register'!$U39),MONTH('Portfolio Register'!$U39),1),1)=DATE(2027,5,1),'Portfolio Register'!$A39&amp;" (1)",IF(EDATE(DATE(YEAR('Portfolio Register'!$U39),MONTH('Portfolio Register'!$U39),1),2)=DATE(2027,5,1),'Portfolio Register'!$A39&amp;" (2)",IF(EDATE(DATE(YEAR('Portfolio Register'!$U39),MONTH('Portfolio Register'!$U39),1),3)=DATE(2027,5,1),'Portfolio Register'!$A39&amp;" (FINAL)",""))),"")))</f>
        <v/>
      </c>
      <c r="R40" s="106" t="str">
        <f aca="false">IF('Portfolio Register'!$A39="","",IF('Portfolio Register'!$U39="","",IFERROR(IF(EDATE(DATE(YEAR('Portfolio Register'!$U39),MONTH('Portfolio Register'!$U39),1),1)=DATE(2027,6,1),'Portfolio Register'!$A39&amp;" (1)",IF(EDATE(DATE(YEAR('Portfolio Register'!$U39),MONTH('Portfolio Register'!$U39),1),2)=DATE(2027,6,1),'Portfolio Register'!$A39&amp;" (2)",IF(EDATE(DATE(YEAR('Portfolio Register'!$U39),MONTH('Portfolio Register'!$U39),1),3)=DATE(2027,6,1),'Portfolio Register'!$A39&amp;" (FINAL)",""))),"")))</f>
        <v/>
      </c>
      <c r="S40" s="106" t="str">
        <f aca="false">IF('Portfolio Register'!$A39="","",IF('Portfolio Register'!$U39="","",IFERROR(IF(EDATE(DATE(YEAR('Portfolio Register'!$U39),MONTH('Portfolio Register'!$U39),1),1)=DATE(2027,7,1),'Portfolio Register'!$A39&amp;" (1)",IF(EDATE(DATE(YEAR('Portfolio Register'!$U39),MONTH('Portfolio Register'!$U39),1),2)=DATE(2027,7,1),'Portfolio Register'!$A39&amp;" (2)",IF(EDATE(DATE(YEAR('Portfolio Register'!$U39),MONTH('Portfolio Register'!$U39),1),3)=DATE(2027,7,1),'Portfolio Register'!$A39&amp;" (FINAL)",""))),"")))</f>
        <v/>
      </c>
      <c r="T40" s="106" t="str">
        <f aca="false">IF('Portfolio Register'!$A39="","",IF('Portfolio Register'!$U39="","",IFERROR(IF(EDATE(DATE(YEAR('Portfolio Register'!$U39),MONTH('Portfolio Register'!$U39),1),1)=DATE(2027,8,1),'Portfolio Register'!$A39&amp;" (1)",IF(EDATE(DATE(YEAR('Portfolio Register'!$U39),MONTH('Portfolio Register'!$U39),1),2)=DATE(2027,8,1),'Portfolio Register'!$A39&amp;" (2)",IF(EDATE(DATE(YEAR('Portfolio Register'!$U39),MONTH('Portfolio Register'!$U39),1),3)=DATE(2027,8,1),'Portfolio Register'!$A39&amp;" (FINAL)",""))),"")))</f>
        <v/>
      </c>
      <c r="U40" s="106" t="str">
        <f aca="false">IF('Portfolio Register'!$A39="","",IF('Portfolio Register'!$U39="","",IFERROR(IF(EDATE(DATE(YEAR('Portfolio Register'!$U39),MONTH('Portfolio Register'!$U39),1),1)=DATE(2027,9,1),'Portfolio Register'!$A39&amp;" (1)",IF(EDATE(DATE(YEAR('Portfolio Register'!$U39),MONTH('Portfolio Register'!$U39),1),2)=DATE(2027,9,1),'Portfolio Register'!$A39&amp;" (2)",IF(EDATE(DATE(YEAR('Portfolio Register'!$U39),MONTH('Portfolio Register'!$U39),1),3)=DATE(2027,9,1),'Portfolio Register'!$A39&amp;" (FINAL)",""))),"")))</f>
        <v/>
      </c>
      <c r="V40" s="106" t="str">
        <f aca="false">IF('Portfolio Register'!$A39="","",IF('Portfolio Register'!$U39="","",IFERROR(IF(EDATE(DATE(YEAR('Portfolio Register'!$U39),MONTH('Portfolio Register'!$U39),1),1)=DATE(2027,10,1),'Portfolio Register'!$A39&amp;" (1)",IF(EDATE(DATE(YEAR('Portfolio Register'!$U39),MONTH('Portfolio Register'!$U39),1),2)=DATE(2027,10,1),'Portfolio Register'!$A39&amp;" (2)",IF(EDATE(DATE(YEAR('Portfolio Register'!$U39),MONTH('Portfolio Register'!$U39),1),3)=DATE(2027,10,1),'Portfolio Register'!$A39&amp;" (FINAL)",""))),"")))</f>
        <v/>
      </c>
      <c r="W40" s="106" t="str">
        <f aca="false">IF('Portfolio Register'!$A39="","",IF('Portfolio Register'!$U39="","",IFERROR(IF(EDATE(DATE(YEAR('Portfolio Register'!$U39),MONTH('Portfolio Register'!$U39),1),1)=DATE(2027,11,1),'Portfolio Register'!$A39&amp;" (1)",IF(EDATE(DATE(YEAR('Portfolio Register'!$U39),MONTH('Portfolio Register'!$U39),1),2)=DATE(2027,11,1),'Portfolio Register'!$A39&amp;" (2)",IF(EDATE(DATE(YEAR('Portfolio Register'!$U39),MONTH('Portfolio Register'!$U39),1),3)=DATE(2027,11,1),'Portfolio Register'!$A39&amp;" (FINAL)",""))),"")))</f>
        <v/>
      </c>
      <c r="X40" s="106" t="str">
        <f aca="false">IF('Portfolio Register'!$A39="","",IF('Portfolio Register'!$U39="","",IFERROR(IF(EDATE(DATE(YEAR('Portfolio Register'!$U39),MONTH('Portfolio Register'!$U39),1),1)=DATE(2027,12,1),'Portfolio Register'!$A39&amp;" (1)",IF(EDATE(DATE(YEAR('Portfolio Register'!$U39),MONTH('Portfolio Register'!$U39),1),2)=DATE(2027,12,1),'Portfolio Register'!$A39&amp;" (2)",IF(EDATE(DATE(YEAR('Portfolio Register'!$U39),MONTH('Portfolio Register'!$U39),1),3)=DATE(2027,12,1),'Portfolio Register'!$A39&amp;" (FINAL)",""))),"")))</f>
        <v/>
      </c>
    </row>
    <row r="41" customFormat="false" ht="21.95" hidden="false" customHeight="true" outlineLevel="0" collapsed="false">
      <c r="A41" s="106" t="str">
        <f aca="false">IF('Portfolio Register'!$A40="","",IF('Portfolio Register'!$U40="","",IFERROR(IF(EDATE(DATE(YEAR('Portfolio Register'!$U40),MONTH('Portfolio Register'!$U40),1),1)=DATE(2026,1,1),'Portfolio Register'!$A40&amp;" (1)",IF(EDATE(DATE(YEAR('Portfolio Register'!$U40),MONTH('Portfolio Register'!$U40),1),2)=DATE(2026,1,1),'Portfolio Register'!$A40&amp;" (2)",IF(EDATE(DATE(YEAR('Portfolio Register'!$U40),MONTH('Portfolio Register'!$U40),1),3)=DATE(2026,1,1),'Portfolio Register'!$A40&amp;" (FINAL)",""))),"")))</f>
        <v/>
      </c>
      <c r="B41" s="106" t="str">
        <f aca="false">IF('Portfolio Register'!$A40="","",IF('Portfolio Register'!$U40="","",IFERROR(IF(EDATE(DATE(YEAR('Portfolio Register'!$U40),MONTH('Portfolio Register'!$U40),1),1)=DATE(2026,2,1),'Portfolio Register'!$A40&amp;" (1)",IF(EDATE(DATE(YEAR('Portfolio Register'!$U40),MONTH('Portfolio Register'!$U40),1),2)=DATE(2026,2,1),'Portfolio Register'!$A40&amp;" (2)",IF(EDATE(DATE(YEAR('Portfolio Register'!$U40),MONTH('Portfolio Register'!$U40),1),3)=DATE(2026,2,1),'Portfolio Register'!$A40&amp;" (FINAL)",""))),"")))</f>
        <v/>
      </c>
      <c r="C41" s="106" t="str">
        <f aca="false">IF('Portfolio Register'!$A40="","",IF('Portfolio Register'!$U40="","",IFERROR(IF(EDATE(DATE(YEAR('Portfolio Register'!$U40),MONTH('Portfolio Register'!$U40),1),1)=DATE(2026,3,1),'Portfolio Register'!$A40&amp;" (1)",IF(EDATE(DATE(YEAR('Portfolio Register'!$U40),MONTH('Portfolio Register'!$U40),1),2)=DATE(2026,3,1),'Portfolio Register'!$A40&amp;" (2)",IF(EDATE(DATE(YEAR('Portfolio Register'!$U40),MONTH('Portfolio Register'!$U40),1),3)=DATE(2026,3,1),'Portfolio Register'!$A40&amp;" (FINAL)",""))),"")))</f>
        <v/>
      </c>
      <c r="D41" s="106" t="str">
        <f aca="false">IF('Portfolio Register'!$A40="","",IF('Portfolio Register'!$U40="","",IFERROR(IF(EDATE(DATE(YEAR('Portfolio Register'!$U40),MONTH('Portfolio Register'!$U40),1),1)=DATE(2026,4,1),'Portfolio Register'!$A40&amp;" (1)",IF(EDATE(DATE(YEAR('Portfolio Register'!$U40),MONTH('Portfolio Register'!$U40),1),2)=DATE(2026,4,1),'Portfolio Register'!$A40&amp;" (2)",IF(EDATE(DATE(YEAR('Portfolio Register'!$U40),MONTH('Portfolio Register'!$U40),1),3)=DATE(2026,4,1),'Portfolio Register'!$A40&amp;" (FINAL)",""))),"")))</f>
        <v/>
      </c>
      <c r="E41" s="106" t="str">
        <f aca="false">IF('Portfolio Register'!$A40="","",IF('Portfolio Register'!$U40="","",IFERROR(IF(EDATE(DATE(YEAR('Portfolio Register'!$U40),MONTH('Portfolio Register'!$U40),1),1)=DATE(2026,5,1),'Portfolio Register'!$A40&amp;" (1)",IF(EDATE(DATE(YEAR('Portfolio Register'!$U40),MONTH('Portfolio Register'!$U40),1),2)=DATE(2026,5,1),'Portfolio Register'!$A40&amp;" (2)",IF(EDATE(DATE(YEAR('Portfolio Register'!$U40),MONTH('Portfolio Register'!$U40),1),3)=DATE(2026,5,1),'Portfolio Register'!$A40&amp;" (FINAL)",""))),"")))</f>
        <v/>
      </c>
      <c r="F41" s="106" t="str">
        <f aca="false">IF('Portfolio Register'!$A40="","",IF('Portfolio Register'!$U40="","",IFERROR(IF(EDATE(DATE(YEAR('Portfolio Register'!$U40),MONTH('Portfolio Register'!$U40),1),1)=DATE(2026,6,1),'Portfolio Register'!$A40&amp;" (1)",IF(EDATE(DATE(YEAR('Portfolio Register'!$U40),MONTH('Portfolio Register'!$U40),1),2)=DATE(2026,6,1),'Portfolio Register'!$A40&amp;" (2)",IF(EDATE(DATE(YEAR('Portfolio Register'!$U40),MONTH('Portfolio Register'!$U40),1),3)=DATE(2026,6,1),'Portfolio Register'!$A40&amp;" (FINAL)",""))),"")))</f>
        <v/>
      </c>
      <c r="G41" s="106" t="str">
        <f aca="false">IF('Portfolio Register'!$A40="","",IF('Portfolio Register'!$U40="","",IFERROR(IF(EDATE(DATE(YEAR('Portfolio Register'!$U40),MONTH('Portfolio Register'!$U40),1),1)=DATE(2026,7,1),'Portfolio Register'!$A40&amp;" (1)",IF(EDATE(DATE(YEAR('Portfolio Register'!$U40),MONTH('Portfolio Register'!$U40),1),2)=DATE(2026,7,1),'Portfolio Register'!$A40&amp;" (2)",IF(EDATE(DATE(YEAR('Portfolio Register'!$U40),MONTH('Portfolio Register'!$U40),1),3)=DATE(2026,7,1),'Portfolio Register'!$A40&amp;" (FINAL)",""))),"")))</f>
        <v/>
      </c>
      <c r="H41" s="107" t="str">
        <f aca="false">IF('Portfolio Register'!$A40="","",IF('Portfolio Register'!$U40="","",IFERROR(IF(EDATE(DATE(YEAR('Portfolio Register'!$U40),MONTH('Portfolio Register'!$U40),1),1)=DATE(2026,8,1),'Portfolio Register'!$A40&amp;" (1)",IF(EDATE(DATE(YEAR('Portfolio Register'!$U40),MONTH('Portfolio Register'!$U40),1),2)=DATE(2026,8,1),'Portfolio Register'!$A40&amp;" (2)",IF(EDATE(DATE(YEAR('Portfolio Register'!$U40),MONTH('Portfolio Register'!$U40),1),3)=DATE(2026,8,1),'Portfolio Register'!$A40&amp;" (FINAL)",""))),"")))</f>
        <v/>
      </c>
      <c r="I41" s="108" t="str">
        <f aca="false">IF('Portfolio Register'!$A40="","",IF('Portfolio Register'!$U40="","",IFERROR(IF(EDATE(DATE(YEAR('Portfolio Register'!$U40),MONTH('Portfolio Register'!$U40),1),1)=DATE(2026,9,1),'Portfolio Register'!$A40&amp;" (1)",IF(EDATE(DATE(YEAR('Portfolio Register'!$U40),MONTH('Portfolio Register'!$U40),1),2)=DATE(2026,9,1),'Portfolio Register'!$A40&amp;" (2)",IF(EDATE(DATE(YEAR('Portfolio Register'!$U40),MONTH('Portfolio Register'!$U40),1),3)=DATE(2026,9,1),'Portfolio Register'!$A40&amp;" (FINAL)",""))),"")))</f>
        <v/>
      </c>
      <c r="J41" s="108" t="str">
        <f aca="false">IF('Portfolio Register'!$A40="","",IF('Portfolio Register'!$U40="","",IFERROR(IF(EDATE(DATE(YEAR('Portfolio Register'!$U40),MONTH('Portfolio Register'!$U40),1),1)=DATE(2026,10,1),'Portfolio Register'!$A40&amp;" (1)",IF(EDATE(DATE(YEAR('Portfolio Register'!$U40),MONTH('Portfolio Register'!$U40),1),2)=DATE(2026,10,1),'Portfolio Register'!$A40&amp;" (2)",IF(EDATE(DATE(YEAR('Portfolio Register'!$U40),MONTH('Portfolio Register'!$U40),1),3)=DATE(2026,10,1),'Portfolio Register'!$A40&amp;" (FINAL)",""))),"")))</f>
        <v/>
      </c>
      <c r="K41" s="106" t="str">
        <f aca="false">IF('Portfolio Register'!$A40="","",IF('Portfolio Register'!$U40="","",IFERROR(IF(EDATE(DATE(YEAR('Portfolio Register'!$U40),MONTH('Portfolio Register'!$U40),1),1)=DATE(2026,11,1),'Portfolio Register'!$A40&amp;" (1)",IF(EDATE(DATE(YEAR('Portfolio Register'!$U40),MONTH('Portfolio Register'!$U40),1),2)=DATE(2026,11,1),'Portfolio Register'!$A40&amp;" (2)",IF(EDATE(DATE(YEAR('Portfolio Register'!$U40),MONTH('Portfolio Register'!$U40),1),3)=DATE(2026,11,1),'Portfolio Register'!$A40&amp;" (FINAL)",""))),"")))</f>
        <v/>
      </c>
      <c r="L41" s="106" t="str">
        <f aca="false">IF('Portfolio Register'!$A40="","",IF('Portfolio Register'!$U40="","",IFERROR(IF(EDATE(DATE(YEAR('Portfolio Register'!$U40),MONTH('Portfolio Register'!$U40),1),1)=DATE(2026,12,1),'Portfolio Register'!$A40&amp;" (1)",IF(EDATE(DATE(YEAR('Portfolio Register'!$U40),MONTH('Portfolio Register'!$U40),1),2)=DATE(2026,12,1),'Portfolio Register'!$A40&amp;" (2)",IF(EDATE(DATE(YEAR('Portfolio Register'!$U40),MONTH('Portfolio Register'!$U40),1),3)=DATE(2026,12,1),'Portfolio Register'!$A40&amp;" (FINAL)",""))),"")))</f>
        <v/>
      </c>
      <c r="M41" s="109" t="str">
        <f aca="false">IF('Portfolio Register'!$A40="","",IF('Portfolio Register'!$U40="","",IFERROR(IF(EDATE(DATE(YEAR('Portfolio Register'!$U40),MONTH('Portfolio Register'!$U40),1),1)=DATE(2027,1,1),'Portfolio Register'!$A40&amp;" (1)",IF(EDATE(DATE(YEAR('Portfolio Register'!$U40),MONTH('Portfolio Register'!$U40),1),2)=DATE(2027,1,1),'Portfolio Register'!$A40&amp;" (2)",IF(EDATE(DATE(YEAR('Portfolio Register'!$U40),MONTH('Portfolio Register'!$U40),1),3)=DATE(2027,1,1),'Portfolio Register'!$A40&amp;" (FINAL)",""))),"")))</f>
        <v/>
      </c>
      <c r="N41" s="106" t="str">
        <f aca="false">IF('Portfolio Register'!$A40="","",IF('Portfolio Register'!$U40="","",IFERROR(IF(EDATE(DATE(YEAR('Portfolio Register'!$U40),MONTH('Portfolio Register'!$U40),1),1)=DATE(2027,2,1),'Portfolio Register'!$A40&amp;" (1)",IF(EDATE(DATE(YEAR('Portfolio Register'!$U40),MONTH('Portfolio Register'!$U40),1),2)=DATE(2027,2,1),'Portfolio Register'!$A40&amp;" (2)",IF(EDATE(DATE(YEAR('Portfolio Register'!$U40),MONTH('Portfolio Register'!$U40),1),3)=DATE(2027,2,1),'Portfolio Register'!$A40&amp;" (FINAL)",""))),"")))</f>
        <v/>
      </c>
      <c r="O41" s="106" t="str">
        <f aca="false">IF('Portfolio Register'!$A40="","",IF('Portfolio Register'!$U40="","",IFERROR(IF(EDATE(DATE(YEAR('Portfolio Register'!$U40),MONTH('Portfolio Register'!$U40),1),1)=DATE(2027,3,1),'Portfolio Register'!$A40&amp;" (1)",IF(EDATE(DATE(YEAR('Portfolio Register'!$U40),MONTH('Portfolio Register'!$U40),1),2)=DATE(2027,3,1),'Portfolio Register'!$A40&amp;" (2)",IF(EDATE(DATE(YEAR('Portfolio Register'!$U40),MONTH('Portfolio Register'!$U40),1),3)=DATE(2027,3,1),'Portfolio Register'!$A40&amp;" (FINAL)",""))),"")))</f>
        <v/>
      </c>
      <c r="P41" s="106" t="str">
        <f aca="false">IF('Portfolio Register'!$A40="","",IF('Portfolio Register'!$U40="","",IFERROR(IF(EDATE(DATE(YEAR('Portfolio Register'!$U40),MONTH('Portfolio Register'!$U40),1),1)=DATE(2027,4,1),'Portfolio Register'!$A40&amp;" (1)",IF(EDATE(DATE(YEAR('Portfolio Register'!$U40),MONTH('Portfolio Register'!$U40),1),2)=DATE(2027,4,1),'Portfolio Register'!$A40&amp;" (2)",IF(EDATE(DATE(YEAR('Portfolio Register'!$U40),MONTH('Portfolio Register'!$U40),1),3)=DATE(2027,4,1),'Portfolio Register'!$A40&amp;" (FINAL)",""))),"")))</f>
        <v/>
      </c>
      <c r="Q41" s="106" t="str">
        <f aca="false">IF('Portfolio Register'!$A40="","",IF('Portfolio Register'!$U40="","",IFERROR(IF(EDATE(DATE(YEAR('Portfolio Register'!$U40),MONTH('Portfolio Register'!$U40),1),1)=DATE(2027,5,1),'Portfolio Register'!$A40&amp;" (1)",IF(EDATE(DATE(YEAR('Portfolio Register'!$U40),MONTH('Portfolio Register'!$U40),1),2)=DATE(2027,5,1),'Portfolio Register'!$A40&amp;" (2)",IF(EDATE(DATE(YEAR('Portfolio Register'!$U40),MONTH('Portfolio Register'!$U40),1),3)=DATE(2027,5,1),'Portfolio Register'!$A40&amp;" (FINAL)",""))),"")))</f>
        <v/>
      </c>
      <c r="R41" s="106" t="str">
        <f aca="false">IF('Portfolio Register'!$A40="","",IF('Portfolio Register'!$U40="","",IFERROR(IF(EDATE(DATE(YEAR('Portfolio Register'!$U40),MONTH('Portfolio Register'!$U40),1),1)=DATE(2027,6,1),'Portfolio Register'!$A40&amp;" (1)",IF(EDATE(DATE(YEAR('Portfolio Register'!$U40),MONTH('Portfolio Register'!$U40),1),2)=DATE(2027,6,1),'Portfolio Register'!$A40&amp;" (2)",IF(EDATE(DATE(YEAR('Portfolio Register'!$U40),MONTH('Portfolio Register'!$U40),1),3)=DATE(2027,6,1),'Portfolio Register'!$A40&amp;" (FINAL)",""))),"")))</f>
        <v/>
      </c>
      <c r="S41" s="106" t="str">
        <f aca="false">IF('Portfolio Register'!$A40="","",IF('Portfolio Register'!$U40="","",IFERROR(IF(EDATE(DATE(YEAR('Portfolio Register'!$U40),MONTH('Portfolio Register'!$U40),1),1)=DATE(2027,7,1),'Portfolio Register'!$A40&amp;" (1)",IF(EDATE(DATE(YEAR('Portfolio Register'!$U40),MONTH('Portfolio Register'!$U40),1),2)=DATE(2027,7,1),'Portfolio Register'!$A40&amp;" (2)",IF(EDATE(DATE(YEAR('Portfolio Register'!$U40),MONTH('Portfolio Register'!$U40),1),3)=DATE(2027,7,1),'Portfolio Register'!$A40&amp;" (FINAL)",""))),"")))</f>
        <v/>
      </c>
      <c r="T41" s="106" t="str">
        <f aca="false">IF('Portfolio Register'!$A40="","",IF('Portfolio Register'!$U40="","",IFERROR(IF(EDATE(DATE(YEAR('Portfolio Register'!$U40),MONTH('Portfolio Register'!$U40),1),1)=DATE(2027,8,1),'Portfolio Register'!$A40&amp;" (1)",IF(EDATE(DATE(YEAR('Portfolio Register'!$U40),MONTH('Portfolio Register'!$U40),1),2)=DATE(2027,8,1),'Portfolio Register'!$A40&amp;" (2)",IF(EDATE(DATE(YEAR('Portfolio Register'!$U40),MONTH('Portfolio Register'!$U40),1),3)=DATE(2027,8,1),'Portfolio Register'!$A40&amp;" (FINAL)",""))),"")))</f>
        <v/>
      </c>
      <c r="U41" s="106" t="str">
        <f aca="false">IF('Portfolio Register'!$A40="","",IF('Portfolio Register'!$U40="","",IFERROR(IF(EDATE(DATE(YEAR('Portfolio Register'!$U40),MONTH('Portfolio Register'!$U40),1),1)=DATE(2027,9,1),'Portfolio Register'!$A40&amp;" (1)",IF(EDATE(DATE(YEAR('Portfolio Register'!$U40),MONTH('Portfolio Register'!$U40),1),2)=DATE(2027,9,1),'Portfolio Register'!$A40&amp;" (2)",IF(EDATE(DATE(YEAR('Portfolio Register'!$U40),MONTH('Portfolio Register'!$U40),1),3)=DATE(2027,9,1),'Portfolio Register'!$A40&amp;" (FINAL)",""))),"")))</f>
        <v/>
      </c>
      <c r="V41" s="106" t="str">
        <f aca="false">IF('Portfolio Register'!$A40="","",IF('Portfolio Register'!$U40="","",IFERROR(IF(EDATE(DATE(YEAR('Portfolio Register'!$U40),MONTH('Portfolio Register'!$U40),1),1)=DATE(2027,10,1),'Portfolio Register'!$A40&amp;" (1)",IF(EDATE(DATE(YEAR('Portfolio Register'!$U40),MONTH('Portfolio Register'!$U40),1),2)=DATE(2027,10,1),'Portfolio Register'!$A40&amp;" (2)",IF(EDATE(DATE(YEAR('Portfolio Register'!$U40),MONTH('Portfolio Register'!$U40),1),3)=DATE(2027,10,1),'Portfolio Register'!$A40&amp;" (FINAL)",""))),"")))</f>
        <v/>
      </c>
      <c r="W41" s="106" t="str">
        <f aca="false">IF('Portfolio Register'!$A40="","",IF('Portfolio Register'!$U40="","",IFERROR(IF(EDATE(DATE(YEAR('Portfolio Register'!$U40),MONTH('Portfolio Register'!$U40),1),1)=DATE(2027,11,1),'Portfolio Register'!$A40&amp;" (1)",IF(EDATE(DATE(YEAR('Portfolio Register'!$U40),MONTH('Portfolio Register'!$U40),1),2)=DATE(2027,11,1),'Portfolio Register'!$A40&amp;" (2)",IF(EDATE(DATE(YEAR('Portfolio Register'!$U40),MONTH('Portfolio Register'!$U40),1),3)=DATE(2027,11,1),'Portfolio Register'!$A40&amp;" (FINAL)",""))),"")))</f>
        <v/>
      </c>
      <c r="X41" s="106" t="str">
        <f aca="false">IF('Portfolio Register'!$A40="","",IF('Portfolio Register'!$U40="","",IFERROR(IF(EDATE(DATE(YEAR('Portfolio Register'!$U40),MONTH('Portfolio Register'!$U40),1),1)=DATE(2027,12,1),'Portfolio Register'!$A40&amp;" (1)",IF(EDATE(DATE(YEAR('Portfolio Register'!$U40),MONTH('Portfolio Register'!$U40),1),2)=DATE(2027,12,1),'Portfolio Register'!$A40&amp;" (2)",IF(EDATE(DATE(YEAR('Portfolio Register'!$U40),MONTH('Portfolio Register'!$U40),1),3)=DATE(2027,12,1),'Portfolio Register'!$A40&amp;" (FINAL)",""))),"")))</f>
        <v/>
      </c>
    </row>
    <row r="42" customFormat="false" ht="21.95" hidden="false" customHeight="true" outlineLevel="0" collapsed="false">
      <c r="A42" s="106" t="str">
        <f aca="false">IF('Portfolio Register'!$A41="","",IF('Portfolio Register'!$U41="","",IFERROR(IF(EDATE(DATE(YEAR('Portfolio Register'!$U41),MONTH('Portfolio Register'!$U41),1),1)=DATE(2026,1,1),'Portfolio Register'!$A41&amp;" (1)",IF(EDATE(DATE(YEAR('Portfolio Register'!$U41),MONTH('Portfolio Register'!$U41),1),2)=DATE(2026,1,1),'Portfolio Register'!$A41&amp;" (2)",IF(EDATE(DATE(YEAR('Portfolio Register'!$U41),MONTH('Portfolio Register'!$U41),1),3)=DATE(2026,1,1),'Portfolio Register'!$A41&amp;" (FINAL)",""))),"")))</f>
        <v/>
      </c>
      <c r="B42" s="106" t="str">
        <f aca="false">IF('Portfolio Register'!$A41="","",IF('Portfolio Register'!$U41="","",IFERROR(IF(EDATE(DATE(YEAR('Portfolio Register'!$U41),MONTH('Portfolio Register'!$U41),1),1)=DATE(2026,2,1),'Portfolio Register'!$A41&amp;" (1)",IF(EDATE(DATE(YEAR('Portfolio Register'!$U41),MONTH('Portfolio Register'!$U41),1),2)=DATE(2026,2,1),'Portfolio Register'!$A41&amp;" (2)",IF(EDATE(DATE(YEAR('Portfolio Register'!$U41),MONTH('Portfolio Register'!$U41),1),3)=DATE(2026,2,1),'Portfolio Register'!$A41&amp;" (FINAL)",""))),"")))</f>
        <v/>
      </c>
      <c r="C42" s="106" t="str">
        <f aca="false">IF('Portfolio Register'!$A41="","",IF('Portfolio Register'!$U41="","",IFERROR(IF(EDATE(DATE(YEAR('Portfolio Register'!$U41),MONTH('Portfolio Register'!$U41),1),1)=DATE(2026,3,1),'Portfolio Register'!$A41&amp;" (1)",IF(EDATE(DATE(YEAR('Portfolio Register'!$U41),MONTH('Portfolio Register'!$U41),1),2)=DATE(2026,3,1),'Portfolio Register'!$A41&amp;" (2)",IF(EDATE(DATE(YEAR('Portfolio Register'!$U41),MONTH('Portfolio Register'!$U41),1),3)=DATE(2026,3,1),'Portfolio Register'!$A41&amp;" (FINAL)",""))),"")))</f>
        <v/>
      </c>
      <c r="D42" s="106" t="str">
        <f aca="false">IF('Portfolio Register'!$A41="","",IF('Portfolio Register'!$U41="","",IFERROR(IF(EDATE(DATE(YEAR('Portfolio Register'!$U41),MONTH('Portfolio Register'!$U41),1),1)=DATE(2026,4,1),'Portfolio Register'!$A41&amp;" (1)",IF(EDATE(DATE(YEAR('Portfolio Register'!$U41),MONTH('Portfolio Register'!$U41),1),2)=DATE(2026,4,1),'Portfolio Register'!$A41&amp;" (2)",IF(EDATE(DATE(YEAR('Portfolio Register'!$U41),MONTH('Portfolio Register'!$U41),1),3)=DATE(2026,4,1),'Portfolio Register'!$A41&amp;" (FINAL)",""))),"")))</f>
        <v/>
      </c>
      <c r="E42" s="106" t="str">
        <f aca="false">IF('Portfolio Register'!$A41="","",IF('Portfolio Register'!$U41="","",IFERROR(IF(EDATE(DATE(YEAR('Portfolio Register'!$U41),MONTH('Portfolio Register'!$U41),1),1)=DATE(2026,5,1),'Portfolio Register'!$A41&amp;" (1)",IF(EDATE(DATE(YEAR('Portfolio Register'!$U41),MONTH('Portfolio Register'!$U41),1),2)=DATE(2026,5,1),'Portfolio Register'!$A41&amp;" (2)",IF(EDATE(DATE(YEAR('Portfolio Register'!$U41),MONTH('Portfolio Register'!$U41),1),3)=DATE(2026,5,1),'Portfolio Register'!$A41&amp;" (FINAL)",""))),"")))</f>
        <v/>
      </c>
      <c r="F42" s="106" t="str">
        <f aca="false">IF('Portfolio Register'!$A41="","",IF('Portfolio Register'!$U41="","",IFERROR(IF(EDATE(DATE(YEAR('Portfolio Register'!$U41),MONTH('Portfolio Register'!$U41),1),1)=DATE(2026,6,1),'Portfolio Register'!$A41&amp;" (1)",IF(EDATE(DATE(YEAR('Portfolio Register'!$U41),MONTH('Portfolio Register'!$U41),1),2)=DATE(2026,6,1),'Portfolio Register'!$A41&amp;" (2)",IF(EDATE(DATE(YEAR('Portfolio Register'!$U41),MONTH('Portfolio Register'!$U41),1),3)=DATE(2026,6,1),'Portfolio Register'!$A41&amp;" (FINAL)",""))),"")))</f>
        <v/>
      </c>
      <c r="G42" s="106" t="str">
        <f aca="false">IF('Portfolio Register'!$A41="","",IF('Portfolio Register'!$U41="","",IFERROR(IF(EDATE(DATE(YEAR('Portfolio Register'!$U41),MONTH('Portfolio Register'!$U41),1),1)=DATE(2026,7,1),'Portfolio Register'!$A41&amp;" (1)",IF(EDATE(DATE(YEAR('Portfolio Register'!$U41),MONTH('Portfolio Register'!$U41),1),2)=DATE(2026,7,1),'Portfolio Register'!$A41&amp;" (2)",IF(EDATE(DATE(YEAR('Portfolio Register'!$U41),MONTH('Portfolio Register'!$U41),1),3)=DATE(2026,7,1),'Portfolio Register'!$A41&amp;" (FINAL)",""))),"")))</f>
        <v/>
      </c>
      <c r="H42" s="107" t="str">
        <f aca="false">IF('Portfolio Register'!$A41="","",IF('Portfolio Register'!$U41="","",IFERROR(IF(EDATE(DATE(YEAR('Portfolio Register'!$U41),MONTH('Portfolio Register'!$U41),1),1)=DATE(2026,8,1),'Portfolio Register'!$A41&amp;" (1)",IF(EDATE(DATE(YEAR('Portfolio Register'!$U41),MONTH('Portfolio Register'!$U41),1),2)=DATE(2026,8,1),'Portfolio Register'!$A41&amp;" (2)",IF(EDATE(DATE(YEAR('Portfolio Register'!$U41),MONTH('Portfolio Register'!$U41),1),3)=DATE(2026,8,1),'Portfolio Register'!$A41&amp;" (FINAL)",""))),"")))</f>
        <v/>
      </c>
      <c r="I42" s="108" t="str">
        <f aca="false">IF('Portfolio Register'!$A41="","",IF('Portfolio Register'!$U41="","",IFERROR(IF(EDATE(DATE(YEAR('Portfolio Register'!$U41),MONTH('Portfolio Register'!$U41),1),1)=DATE(2026,9,1),'Portfolio Register'!$A41&amp;" (1)",IF(EDATE(DATE(YEAR('Portfolio Register'!$U41),MONTH('Portfolio Register'!$U41),1),2)=DATE(2026,9,1),'Portfolio Register'!$A41&amp;" (2)",IF(EDATE(DATE(YEAR('Portfolio Register'!$U41),MONTH('Portfolio Register'!$U41),1),3)=DATE(2026,9,1),'Portfolio Register'!$A41&amp;" (FINAL)",""))),"")))</f>
        <v/>
      </c>
      <c r="J42" s="108" t="str">
        <f aca="false">IF('Portfolio Register'!$A41="","",IF('Portfolio Register'!$U41="","",IFERROR(IF(EDATE(DATE(YEAR('Portfolio Register'!$U41),MONTH('Portfolio Register'!$U41),1),1)=DATE(2026,10,1),'Portfolio Register'!$A41&amp;" (1)",IF(EDATE(DATE(YEAR('Portfolio Register'!$U41),MONTH('Portfolio Register'!$U41),1),2)=DATE(2026,10,1),'Portfolio Register'!$A41&amp;" (2)",IF(EDATE(DATE(YEAR('Portfolio Register'!$U41),MONTH('Portfolio Register'!$U41),1),3)=DATE(2026,10,1),'Portfolio Register'!$A41&amp;" (FINAL)",""))),"")))</f>
        <v/>
      </c>
      <c r="K42" s="106" t="str">
        <f aca="false">IF('Portfolio Register'!$A41="","",IF('Portfolio Register'!$U41="","",IFERROR(IF(EDATE(DATE(YEAR('Portfolio Register'!$U41),MONTH('Portfolio Register'!$U41),1),1)=DATE(2026,11,1),'Portfolio Register'!$A41&amp;" (1)",IF(EDATE(DATE(YEAR('Portfolio Register'!$U41),MONTH('Portfolio Register'!$U41),1),2)=DATE(2026,11,1),'Portfolio Register'!$A41&amp;" (2)",IF(EDATE(DATE(YEAR('Portfolio Register'!$U41),MONTH('Portfolio Register'!$U41),1),3)=DATE(2026,11,1),'Portfolio Register'!$A41&amp;" (FINAL)",""))),"")))</f>
        <v/>
      </c>
      <c r="L42" s="106" t="str">
        <f aca="false">IF('Portfolio Register'!$A41="","",IF('Portfolio Register'!$U41="","",IFERROR(IF(EDATE(DATE(YEAR('Portfolio Register'!$U41),MONTH('Portfolio Register'!$U41),1),1)=DATE(2026,12,1),'Portfolio Register'!$A41&amp;" (1)",IF(EDATE(DATE(YEAR('Portfolio Register'!$U41),MONTH('Portfolio Register'!$U41),1),2)=DATE(2026,12,1),'Portfolio Register'!$A41&amp;" (2)",IF(EDATE(DATE(YEAR('Portfolio Register'!$U41),MONTH('Portfolio Register'!$U41),1),3)=DATE(2026,12,1),'Portfolio Register'!$A41&amp;" (FINAL)",""))),"")))</f>
        <v/>
      </c>
      <c r="M42" s="109" t="str">
        <f aca="false">IF('Portfolio Register'!$A41="","",IF('Portfolio Register'!$U41="","",IFERROR(IF(EDATE(DATE(YEAR('Portfolio Register'!$U41),MONTH('Portfolio Register'!$U41),1),1)=DATE(2027,1,1),'Portfolio Register'!$A41&amp;" (1)",IF(EDATE(DATE(YEAR('Portfolio Register'!$U41),MONTH('Portfolio Register'!$U41),1),2)=DATE(2027,1,1),'Portfolio Register'!$A41&amp;" (2)",IF(EDATE(DATE(YEAR('Portfolio Register'!$U41),MONTH('Portfolio Register'!$U41),1),3)=DATE(2027,1,1),'Portfolio Register'!$A41&amp;" (FINAL)",""))),"")))</f>
        <v/>
      </c>
      <c r="N42" s="106" t="str">
        <f aca="false">IF('Portfolio Register'!$A41="","",IF('Portfolio Register'!$U41="","",IFERROR(IF(EDATE(DATE(YEAR('Portfolio Register'!$U41),MONTH('Portfolio Register'!$U41),1),1)=DATE(2027,2,1),'Portfolio Register'!$A41&amp;" (1)",IF(EDATE(DATE(YEAR('Portfolio Register'!$U41),MONTH('Portfolio Register'!$U41),1),2)=DATE(2027,2,1),'Portfolio Register'!$A41&amp;" (2)",IF(EDATE(DATE(YEAR('Portfolio Register'!$U41),MONTH('Portfolio Register'!$U41),1),3)=DATE(2027,2,1),'Portfolio Register'!$A41&amp;" (FINAL)",""))),"")))</f>
        <v/>
      </c>
      <c r="O42" s="106" t="str">
        <f aca="false">IF('Portfolio Register'!$A41="","",IF('Portfolio Register'!$U41="","",IFERROR(IF(EDATE(DATE(YEAR('Portfolio Register'!$U41),MONTH('Portfolio Register'!$U41),1),1)=DATE(2027,3,1),'Portfolio Register'!$A41&amp;" (1)",IF(EDATE(DATE(YEAR('Portfolio Register'!$U41),MONTH('Portfolio Register'!$U41),1),2)=DATE(2027,3,1),'Portfolio Register'!$A41&amp;" (2)",IF(EDATE(DATE(YEAR('Portfolio Register'!$U41),MONTH('Portfolio Register'!$U41),1),3)=DATE(2027,3,1),'Portfolio Register'!$A41&amp;" (FINAL)",""))),"")))</f>
        <v/>
      </c>
      <c r="P42" s="106" t="str">
        <f aca="false">IF('Portfolio Register'!$A41="","",IF('Portfolio Register'!$U41="","",IFERROR(IF(EDATE(DATE(YEAR('Portfolio Register'!$U41),MONTH('Portfolio Register'!$U41),1),1)=DATE(2027,4,1),'Portfolio Register'!$A41&amp;" (1)",IF(EDATE(DATE(YEAR('Portfolio Register'!$U41),MONTH('Portfolio Register'!$U41),1),2)=DATE(2027,4,1),'Portfolio Register'!$A41&amp;" (2)",IF(EDATE(DATE(YEAR('Portfolio Register'!$U41),MONTH('Portfolio Register'!$U41),1),3)=DATE(2027,4,1),'Portfolio Register'!$A41&amp;" (FINAL)",""))),"")))</f>
        <v/>
      </c>
      <c r="Q42" s="106" t="str">
        <f aca="false">IF('Portfolio Register'!$A41="","",IF('Portfolio Register'!$U41="","",IFERROR(IF(EDATE(DATE(YEAR('Portfolio Register'!$U41),MONTH('Portfolio Register'!$U41),1),1)=DATE(2027,5,1),'Portfolio Register'!$A41&amp;" (1)",IF(EDATE(DATE(YEAR('Portfolio Register'!$U41),MONTH('Portfolio Register'!$U41),1),2)=DATE(2027,5,1),'Portfolio Register'!$A41&amp;" (2)",IF(EDATE(DATE(YEAR('Portfolio Register'!$U41),MONTH('Portfolio Register'!$U41),1),3)=DATE(2027,5,1),'Portfolio Register'!$A41&amp;" (FINAL)",""))),"")))</f>
        <v/>
      </c>
      <c r="R42" s="106" t="str">
        <f aca="false">IF('Portfolio Register'!$A41="","",IF('Portfolio Register'!$U41="","",IFERROR(IF(EDATE(DATE(YEAR('Portfolio Register'!$U41),MONTH('Portfolio Register'!$U41),1),1)=DATE(2027,6,1),'Portfolio Register'!$A41&amp;" (1)",IF(EDATE(DATE(YEAR('Portfolio Register'!$U41),MONTH('Portfolio Register'!$U41),1),2)=DATE(2027,6,1),'Portfolio Register'!$A41&amp;" (2)",IF(EDATE(DATE(YEAR('Portfolio Register'!$U41),MONTH('Portfolio Register'!$U41),1),3)=DATE(2027,6,1),'Portfolio Register'!$A41&amp;" (FINAL)",""))),"")))</f>
        <v/>
      </c>
      <c r="S42" s="106" t="str">
        <f aca="false">IF('Portfolio Register'!$A41="","",IF('Portfolio Register'!$U41="","",IFERROR(IF(EDATE(DATE(YEAR('Portfolio Register'!$U41),MONTH('Portfolio Register'!$U41),1),1)=DATE(2027,7,1),'Portfolio Register'!$A41&amp;" (1)",IF(EDATE(DATE(YEAR('Portfolio Register'!$U41),MONTH('Portfolio Register'!$U41),1),2)=DATE(2027,7,1),'Portfolio Register'!$A41&amp;" (2)",IF(EDATE(DATE(YEAR('Portfolio Register'!$U41),MONTH('Portfolio Register'!$U41),1),3)=DATE(2027,7,1),'Portfolio Register'!$A41&amp;" (FINAL)",""))),"")))</f>
        <v/>
      </c>
      <c r="T42" s="106" t="str">
        <f aca="false">IF('Portfolio Register'!$A41="","",IF('Portfolio Register'!$U41="","",IFERROR(IF(EDATE(DATE(YEAR('Portfolio Register'!$U41),MONTH('Portfolio Register'!$U41),1),1)=DATE(2027,8,1),'Portfolio Register'!$A41&amp;" (1)",IF(EDATE(DATE(YEAR('Portfolio Register'!$U41),MONTH('Portfolio Register'!$U41),1),2)=DATE(2027,8,1),'Portfolio Register'!$A41&amp;" (2)",IF(EDATE(DATE(YEAR('Portfolio Register'!$U41),MONTH('Portfolio Register'!$U41),1),3)=DATE(2027,8,1),'Portfolio Register'!$A41&amp;" (FINAL)",""))),"")))</f>
        <v/>
      </c>
      <c r="U42" s="106" t="str">
        <f aca="false">IF('Portfolio Register'!$A41="","",IF('Portfolio Register'!$U41="","",IFERROR(IF(EDATE(DATE(YEAR('Portfolio Register'!$U41),MONTH('Portfolio Register'!$U41),1),1)=DATE(2027,9,1),'Portfolio Register'!$A41&amp;" (1)",IF(EDATE(DATE(YEAR('Portfolio Register'!$U41),MONTH('Portfolio Register'!$U41),1),2)=DATE(2027,9,1),'Portfolio Register'!$A41&amp;" (2)",IF(EDATE(DATE(YEAR('Portfolio Register'!$U41),MONTH('Portfolio Register'!$U41),1),3)=DATE(2027,9,1),'Portfolio Register'!$A41&amp;" (FINAL)",""))),"")))</f>
        <v/>
      </c>
      <c r="V42" s="106" t="str">
        <f aca="false">IF('Portfolio Register'!$A41="","",IF('Portfolio Register'!$U41="","",IFERROR(IF(EDATE(DATE(YEAR('Portfolio Register'!$U41),MONTH('Portfolio Register'!$U41),1),1)=DATE(2027,10,1),'Portfolio Register'!$A41&amp;" (1)",IF(EDATE(DATE(YEAR('Portfolio Register'!$U41),MONTH('Portfolio Register'!$U41),1),2)=DATE(2027,10,1),'Portfolio Register'!$A41&amp;" (2)",IF(EDATE(DATE(YEAR('Portfolio Register'!$U41),MONTH('Portfolio Register'!$U41),1),3)=DATE(2027,10,1),'Portfolio Register'!$A41&amp;" (FINAL)",""))),"")))</f>
        <v/>
      </c>
      <c r="W42" s="106" t="str">
        <f aca="false">IF('Portfolio Register'!$A41="","",IF('Portfolio Register'!$U41="","",IFERROR(IF(EDATE(DATE(YEAR('Portfolio Register'!$U41),MONTH('Portfolio Register'!$U41),1),1)=DATE(2027,11,1),'Portfolio Register'!$A41&amp;" (1)",IF(EDATE(DATE(YEAR('Portfolio Register'!$U41),MONTH('Portfolio Register'!$U41),1),2)=DATE(2027,11,1),'Portfolio Register'!$A41&amp;" (2)",IF(EDATE(DATE(YEAR('Portfolio Register'!$U41),MONTH('Portfolio Register'!$U41),1),3)=DATE(2027,11,1),'Portfolio Register'!$A41&amp;" (FINAL)",""))),"")))</f>
        <v/>
      </c>
      <c r="X42" s="106" t="str">
        <f aca="false">IF('Portfolio Register'!$A41="","",IF('Portfolio Register'!$U41="","",IFERROR(IF(EDATE(DATE(YEAR('Portfolio Register'!$U41),MONTH('Portfolio Register'!$U41),1),1)=DATE(2027,12,1),'Portfolio Register'!$A41&amp;" (1)",IF(EDATE(DATE(YEAR('Portfolio Register'!$U41),MONTH('Portfolio Register'!$U41),1),2)=DATE(2027,12,1),'Portfolio Register'!$A41&amp;" (2)",IF(EDATE(DATE(YEAR('Portfolio Register'!$U41),MONTH('Portfolio Register'!$U41),1),3)=DATE(2027,12,1),'Portfolio Register'!$A41&amp;" (FINAL)",""))),"")))</f>
        <v/>
      </c>
    </row>
    <row r="43" customFormat="false" ht="21.95" hidden="false" customHeight="true" outlineLevel="0" collapsed="false">
      <c r="A43" s="106" t="str">
        <f aca="false">IF('Portfolio Register'!$A42="","",IF('Portfolio Register'!$U42="","",IFERROR(IF(EDATE(DATE(YEAR('Portfolio Register'!$U42),MONTH('Portfolio Register'!$U42),1),1)=DATE(2026,1,1),'Portfolio Register'!$A42&amp;" (1)",IF(EDATE(DATE(YEAR('Portfolio Register'!$U42),MONTH('Portfolio Register'!$U42),1),2)=DATE(2026,1,1),'Portfolio Register'!$A42&amp;" (2)",IF(EDATE(DATE(YEAR('Portfolio Register'!$U42),MONTH('Portfolio Register'!$U42),1),3)=DATE(2026,1,1),'Portfolio Register'!$A42&amp;" (FINAL)",""))),"")))</f>
        <v/>
      </c>
      <c r="B43" s="106" t="str">
        <f aca="false">IF('Portfolio Register'!$A42="","",IF('Portfolio Register'!$U42="","",IFERROR(IF(EDATE(DATE(YEAR('Portfolio Register'!$U42),MONTH('Portfolio Register'!$U42),1),1)=DATE(2026,2,1),'Portfolio Register'!$A42&amp;" (1)",IF(EDATE(DATE(YEAR('Portfolio Register'!$U42),MONTH('Portfolio Register'!$U42),1),2)=DATE(2026,2,1),'Portfolio Register'!$A42&amp;" (2)",IF(EDATE(DATE(YEAR('Portfolio Register'!$U42),MONTH('Portfolio Register'!$U42),1),3)=DATE(2026,2,1),'Portfolio Register'!$A42&amp;" (FINAL)",""))),"")))</f>
        <v/>
      </c>
      <c r="C43" s="106" t="str">
        <f aca="false">IF('Portfolio Register'!$A42="","",IF('Portfolio Register'!$U42="","",IFERROR(IF(EDATE(DATE(YEAR('Portfolio Register'!$U42),MONTH('Portfolio Register'!$U42),1),1)=DATE(2026,3,1),'Portfolio Register'!$A42&amp;" (1)",IF(EDATE(DATE(YEAR('Portfolio Register'!$U42),MONTH('Portfolio Register'!$U42),1),2)=DATE(2026,3,1),'Portfolio Register'!$A42&amp;" (2)",IF(EDATE(DATE(YEAR('Portfolio Register'!$U42),MONTH('Portfolio Register'!$U42),1),3)=DATE(2026,3,1),'Portfolio Register'!$A42&amp;" (FINAL)",""))),"")))</f>
        <v/>
      </c>
      <c r="D43" s="106" t="str">
        <f aca="false">IF('Portfolio Register'!$A42="","",IF('Portfolio Register'!$U42="","",IFERROR(IF(EDATE(DATE(YEAR('Portfolio Register'!$U42),MONTH('Portfolio Register'!$U42),1),1)=DATE(2026,4,1),'Portfolio Register'!$A42&amp;" (1)",IF(EDATE(DATE(YEAR('Portfolio Register'!$U42),MONTH('Portfolio Register'!$U42),1),2)=DATE(2026,4,1),'Portfolio Register'!$A42&amp;" (2)",IF(EDATE(DATE(YEAR('Portfolio Register'!$U42),MONTH('Portfolio Register'!$U42),1),3)=DATE(2026,4,1),'Portfolio Register'!$A42&amp;" (FINAL)",""))),"")))</f>
        <v/>
      </c>
      <c r="E43" s="106" t="str">
        <f aca="false">IF('Portfolio Register'!$A42="","",IF('Portfolio Register'!$U42="","",IFERROR(IF(EDATE(DATE(YEAR('Portfolio Register'!$U42),MONTH('Portfolio Register'!$U42),1),1)=DATE(2026,5,1),'Portfolio Register'!$A42&amp;" (1)",IF(EDATE(DATE(YEAR('Portfolio Register'!$U42),MONTH('Portfolio Register'!$U42),1),2)=DATE(2026,5,1),'Portfolio Register'!$A42&amp;" (2)",IF(EDATE(DATE(YEAR('Portfolio Register'!$U42),MONTH('Portfolio Register'!$U42),1),3)=DATE(2026,5,1),'Portfolio Register'!$A42&amp;" (FINAL)",""))),"")))</f>
        <v/>
      </c>
      <c r="F43" s="106" t="str">
        <f aca="false">IF('Portfolio Register'!$A42="","",IF('Portfolio Register'!$U42="","",IFERROR(IF(EDATE(DATE(YEAR('Portfolio Register'!$U42),MONTH('Portfolio Register'!$U42),1),1)=DATE(2026,6,1),'Portfolio Register'!$A42&amp;" (1)",IF(EDATE(DATE(YEAR('Portfolio Register'!$U42),MONTH('Portfolio Register'!$U42),1),2)=DATE(2026,6,1),'Portfolio Register'!$A42&amp;" (2)",IF(EDATE(DATE(YEAR('Portfolio Register'!$U42),MONTH('Portfolio Register'!$U42),1),3)=DATE(2026,6,1),'Portfolio Register'!$A42&amp;" (FINAL)",""))),"")))</f>
        <v/>
      </c>
      <c r="G43" s="106" t="str">
        <f aca="false">IF('Portfolio Register'!$A42="","",IF('Portfolio Register'!$U42="","",IFERROR(IF(EDATE(DATE(YEAR('Portfolio Register'!$U42),MONTH('Portfolio Register'!$U42),1),1)=DATE(2026,7,1),'Portfolio Register'!$A42&amp;" (1)",IF(EDATE(DATE(YEAR('Portfolio Register'!$U42),MONTH('Portfolio Register'!$U42),1),2)=DATE(2026,7,1),'Portfolio Register'!$A42&amp;" (2)",IF(EDATE(DATE(YEAR('Portfolio Register'!$U42),MONTH('Portfolio Register'!$U42),1),3)=DATE(2026,7,1),'Portfolio Register'!$A42&amp;" (FINAL)",""))),"")))</f>
        <v/>
      </c>
      <c r="H43" s="107" t="str">
        <f aca="false">IF('Portfolio Register'!$A42="","",IF('Portfolio Register'!$U42="","",IFERROR(IF(EDATE(DATE(YEAR('Portfolio Register'!$U42),MONTH('Portfolio Register'!$U42),1),1)=DATE(2026,8,1),'Portfolio Register'!$A42&amp;" (1)",IF(EDATE(DATE(YEAR('Portfolio Register'!$U42),MONTH('Portfolio Register'!$U42),1),2)=DATE(2026,8,1),'Portfolio Register'!$A42&amp;" (2)",IF(EDATE(DATE(YEAR('Portfolio Register'!$U42),MONTH('Portfolio Register'!$U42),1),3)=DATE(2026,8,1),'Portfolio Register'!$A42&amp;" (FINAL)",""))),"")))</f>
        <v/>
      </c>
      <c r="I43" s="108" t="str">
        <f aca="false">IF('Portfolio Register'!$A42="","",IF('Portfolio Register'!$U42="","",IFERROR(IF(EDATE(DATE(YEAR('Portfolio Register'!$U42),MONTH('Portfolio Register'!$U42),1),1)=DATE(2026,9,1),'Portfolio Register'!$A42&amp;" (1)",IF(EDATE(DATE(YEAR('Portfolio Register'!$U42),MONTH('Portfolio Register'!$U42),1),2)=DATE(2026,9,1),'Portfolio Register'!$A42&amp;" (2)",IF(EDATE(DATE(YEAR('Portfolio Register'!$U42),MONTH('Portfolio Register'!$U42),1),3)=DATE(2026,9,1),'Portfolio Register'!$A42&amp;" (FINAL)",""))),"")))</f>
        <v/>
      </c>
      <c r="J43" s="108" t="str">
        <f aca="false">IF('Portfolio Register'!$A42="","",IF('Portfolio Register'!$U42="","",IFERROR(IF(EDATE(DATE(YEAR('Portfolio Register'!$U42),MONTH('Portfolio Register'!$U42),1),1)=DATE(2026,10,1),'Portfolio Register'!$A42&amp;" (1)",IF(EDATE(DATE(YEAR('Portfolio Register'!$U42),MONTH('Portfolio Register'!$U42),1),2)=DATE(2026,10,1),'Portfolio Register'!$A42&amp;" (2)",IF(EDATE(DATE(YEAR('Portfolio Register'!$U42),MONTH('Portfolio Register'!$U42),1),3)=DATE(2026,10,1),'Portfolio Register'!$A42&amp;" (FINAL)",""))),"")))</f>
        <v/>
      </c>
      <c r="K43" s="106" t="str">
        <f aca="false">IF('Portfolio Register'!$A42="","",IF('Portfolio Register'!$U42="","",IFERROR(IF(EDATE(DATE(YEAR('Portfolio Register'!$U42),MONTH('Portfolio Register'!$U42),1),1)=DATE(2026,11,1),'Portfolio Register'!$A42&amp;" (1)",IF(EDATE(DATE(YEAR('Portfolio Register'!$U42),MONTH('Portfolio Register'!$U42),1),2)=DATE(2026,11,1),'Portfolio Register'!$A42&amp;" (2)",IF(EDATE(DATE(YEAR('Portfolio Register'!$U42),MONTH('Portfolio Register'!$U42),1),3)=DATE(2026,11,1),'Portfolio Register'!$A42&amp;" (FINAL)",""))),"")))</f>
        <v/>
      </c>
      <c r="L43" s="106" t="str">
        <f aca="false">IF('Portfolio Register'!$A42="","",IF('Portfolio Register'!$U42="","",IFERROR(IF(EDATE(DATE(YEAR('Portfolio Register'!$U42),MONTH('Portfolio Register'!$U42),1),1)=DATE(2026,12,1),'Portfolio Register'!$A42&amp;" (1)",IF(EDATE(DATE(YEAR('Portfolio Register'!$U42),MONTH('Portfolio Register'!$U42),1),2)=DATE(2026,12,1),'Portfolio Register'!$A42&amp;" (2)",IF(EDATE(DATE(YEAR('Portfolio Register'!$U42),MONTH('Portfolio Register'!$U42),1),3)=DATE(2026,12,1),'Portfolio Register'!$A42&amp;" (FINAL)",""))),"")))</f>
        <v/>
      </c>
      <c r="M43" s="109" t="str">
        <f aca="false">IF('Portfolio Register'!$A42="","",IF('Portfolio Register'!$U42="","",IFERROR(IF(EDATE(DATE(YEAR('Portfolio Register'!$U42),MONTH('Portfolio Register'!$U42),1),1)=DATE(2027,1,1),'Portfolio Register'!$A42&amp;" (1)",IF(EDATE(DATE(YEAR('Portfolio Register'!$U42),MONTH('Portfolio Register'!$U42),1),2)=DATE(2027,1,1),'Portfolio Register'!$A42&amp;" (2)",IF(EDATE(DATE(YEAR('Portfolio Register'!$U42),MONTH('Portfolio Register'!$U42),1),3)=DATE(2027,1,1),'Portfolio Register'!$A42&amp;" (FINAL)",""))),"")))</f>
        <v/>
      </c>
      <c r="N43" s="106" t="str">
        <f aca="false">IF('Portfolio Register'!$A42="","",IF('Portfolio Register'!$U42="","",IFERROR(IF(EDATE(DATE(YEAR('Portfolio Register'!$U42),MONTH('Portfolio Register'!$U42),1),1)=DATE(2027,2,1),'Portfolio Register'!$A42&amp;" (1)",IF(EDATE(DATE(YEAR('Portfolio Register'!$U42),MONTH('Portfolio Register'!$U42),1),2)=DATE(2027,2,1),'Portfolio Register'!$A42&amp;" (2)",IF(EDATE(DATE(YEAR('Portfolio Register'!$U42),MONTH('Portfolio Register'!$U42),1),3)=DATE(2027,2,1),'Portfolio Register'!$A42&amp;" (FINAL)",""))),"")))</f>
        <v/>
      </c>
      <c r="O43" s="106" t="str">
        <f aca="false">IF('Portfolio Register'!$A42="","",IF('Portfolio Register'!$U42="","",IFERROR(IF(EDATE(DATE(YEAR('Portfolio Register'!$U42),MONTH('Portfolio Register'!$U42),1),1)=DATE(2027,3,1),'Portfolio Register'!$A42&amp;" (1)",IF(EDATE(DATE(YEAR('Portfolio Register'!$U42),MONTH('Portfolio Register'!$U42),1),2)=DATE(2027,3,1),'Portfolio Register'!$A42&amp;" (2)",IF(EDATE(DATE(YEAR('Portfolio Register'!$U42),MONTH('Portfolio Register'!$U42),1),3)=DATE(2027,3,1),'Portfolio Register'!$A42&amp;" (FINAL)",""))),"")))</f>
        <v/>
      </c>
      <c r="P43" s="106" t="str">
        <f aca="false">IF('Portfolio Register'!$A42="","",IF('Portfolio Register'!$U42="","",IFERROR(IF(EDATE(DATE(YEAR('Portfolio Register'!$U42),MONTH('Portfolio Register'!$U42),1),1)=DATE(2027,4,1),'Portfolio Register'!$A42&amp;" (1)",IF(EDATE(DATE(YEAR('Portfolio Register'!$U42),MONTH('Portfolio Register'!$U42),1),2)=DATE(2027,4,1),'Portfolio Register'!$A42&amp;" (2)",IF(EDATE(DATE(YEAR('Portfolio Register'!$U42),MONTH('Portfolio Register'!$U42),1),3)=DATE(2027,4,1),'Portfolio Register'!$A42&amp;" (FINAL)",""))),"")))</f>
        <v/>
      </c>
      <c r="Q43" s="106" t="str">
        <f aca="false">IF('Portfolio Register'!$A42="","",IF('Portfolio Register'!$U42="","",IFERROR(IF(EDATE(DATE(YEAR('Portfolio Register'!$U42),MONTH('Portfolio Register'!$U42),1),1)=DATE(2027,5,1),'Portfolio Register'!$A42&amp;" (1)",IF(EDATE(DATE(YEAR('Portfolio Register'!$U42),MONTH('Portfolio Register'!$U42),1),2)=DATE(2027,5,1),'Portfolio Register'!$A42&amp;" (2)",IF(EDATE(DATE(YEAR('Portfolio Register'!$U42),MONTH('Portfolio Register'!$U42),1),3)=DATE(2027,5,1),'Portfolio Register'!$A42&amp;" (FINAL)",""))),"")))</f>
        <v/>
      </c>
      <c r="R43" s="106" t="str">
        <f aca="false">IF('Portfolio Register'!$A42="","",IF('Portfolio Register'!$U42="","",IFERROR(IF(EDATE(DATE(YEAR('Portfolio Register'!$U42),MONTH('Portfolio Register'!$U42),1),1)=DATE(2027,6,1),'Portfolio Register'!$A42&amp;" (1)",IF(EDATE(DATE(YEAR('Portfolio Register'!$U42),MONTH('Portfolio Register'!$U42),1),2)=DATE(2027,6,1),'Portfolio Register'!$A42&amp;" (2)",IF(EDATE(DATE(YEAR('Portfolio Register'!$U42),MONTH('Portfolio Register'!$U42),1),3)=DATE(2027,6,1),'Portfolio Register'!$A42&amp;" (FINAL)",""))),"")))</f>
        <v/>
      </c>
      <c r="S43" s="106" t="str">
        <f aca="false">IF('Portfolio Register'!$A42="","",IF('Portfolio Register'!$U42="","",IFERROR(IF(EDATE(DATE(YEAR('Portfolio Register'!$U42),MONTH('Portfolio Register'!$U42),1),1)=DATE(2027,7,1),'Portfolio Register'!$A42&amp;" (1)",IF(EDATE(DATE(YEAR('Portfolio Register'!$U42),MONTH('Portfolio Register'!$U42),1),2)=DATE(2027,7,1),'Portfolio Register'!$A42&amp;" (2)",IF(EDATE(DATE(YEAR('Portfolio Register'!$U42),MONTH('Portfolio Register'!$U42),1),3)=DATE(2027,7,1),'Portfolio Register'!$A42&amp;" (FINAL)",""))),"")))</f>
        <v/>
      </c>
      <c r="T43" s="106" t="str">
        <f aca="false">IF('Portfolio Register'!$A42="","",IF('Portfolio Register'!$U42="","",IFERROR(IF(EDATE(DATE(YEAR('Portfolio Register'!$U42),MONTH('Portfolio Register'!$U42),1),1)=DATE(2027,8,1),'Portfolio Register'!$A42&amp;" (1)",IF(EDATE(DATE(YEAR('Portfolio Register'!$U42),MONTH('Portfolio Register'!$U42),1),2)=DATE(2027,8,1),'Portfolio Register'!$A42&amp;" (2)",IF(EDATE(DATE(YEAR('Portfolio Register'!$U42),MONTH('Portfolio Register'!$U42),1),3)=DATE(2027,8,1),'Portfolio Register'!$A42&amp;" (FINAL)",""))),"")))</f>
        <v/>
      </c>
      <c r="U43" s="106" t="str">
        <f aca="false">IF('Portfolio Register'!$A42="","",IF('Portfolio Register'!$U42="","",IFERROR(IF(EDATE(DATE(YEAR('Portfolio Register'!$U42),MONTH('Portfolio Register'!$U42),1),1)=DATE(2027,9,1),'Portfolio Register'!$A42&amp;" (1)",IF(EDATE(DATE(YEAR('Portfolio Register'!$U42),MONTH('Portfolio Register'!$U42),1),2)=DATE(2027,9,1),'Portfolio Register'!$A42&amp;" (2)",IF(EDATE(DATE(YEAR('Portfolio Register'!$U42),MONTH('Portfolio Register'!$U42),1),3)=DATE(2027,9,1),'Portfolio Register'!$A42&amp;" (FINAL)",""))),"")))</f>
        <v/>
      </c>
      <c r="V43" s="106" t="str">
        <f aca="false">IF('Portfolio Register'!$A42="","",IF('Portfolio Register'!$U42="","",IFERROR(IF(EDATE(DATE(YEAR('Portfolio Register'!$U42),MONTH('Portfolio Register'!$U42),1),1)=DATE(2027,10,1),'Portfolio Register'!$A42&amp;" (1)",IF(EDATE(DATE(YEAR('Portfolio Register'!$U42),MONTH('Portfolio Register'!$U42),1),2)=DATE(2027,10,1),'Portfolio Register'!$A42&amp;" (2)",IF(EDATE(DATE(YEAR('Portfolio Register'!$U42),MONTH('Portfolio Register'!$U42),1),3)=DATE(2027,10,1),'Portfolio Register'!$A42&amp;" (FINAL)",""))),"")))</f>
        <v/>
      </c>
      <c r="W43" s="106" t="str">
        <f aca="false">IF('Portfolio Register'!$A42="","",IF('Portfolio Register'!$U42="","",IFERROR(IF(EDATE(DATE(YEAR('Portfolio Register'!$U42),MONTH('Portfolio Register'!$U42),1),1)=DATE(2027,11,1),'Portfolio Register'!$A42&amp;" (1)",IF(EDATE(DATE(YEAR('Portfolio Register'!$U42),MONTH('Portfolio Register'!$U42),1),2)=DATE(2027,11,1),'Portfolio Register'!$A42&amp;" (2)",IF(EDATE(DATE(YEAR('Portfolio Register'!$U42),MONTH('Portfolio Register'!$U42),1),3)=DATE(2027,11,1),'Portfolio Register'!$A42&amp;" (FINAL)",""))),"")))</f>
        <v/>
      </c>
      <c r="X43" s="106" t="str">
        <f aca="false">IF('Portfolio Register'!$A42="","",IF('Portfolio Register'!$U42="","",IFERROR(IF(EDATE(DATE(YEAR('Portfolio Register'!$U42),MONTH('Portfolio Register'!$U42),1),1)=DATE(2027,12,1),'Portfolio Register'!$A42&amp;" (1)",IF(EDATE(DATE(YEAR('Portfolio Register'!$U42),MONTH('Portfolio Register'!$U42),1),2)=DATE(2027,12,1),'Portfolio Register'!$A42&amp;" (2)",IF(EDATE(DATE(YEAR('Portfolio Register'!$U42),MONTH('Portfolio Register'!$U42),1),3)=DATE(2027,12,1),'Portfolio Register'!$A42&amp;" (FINAL)",""))),"")))</f>
        <v/>
      </c>
    </row>
    <row r="44" customFormat="false" ht="21.95" hidden="false" customHeight="true" outlineLevel="0" collapsed="false">
      <c r="A44" s="106" t="str">
        <f aca="false">IF('Portfolio Register'!$A43="","",IF('Portfolio Register'!$U43="","",IFERROR(IF(EDATE(DATE(YEAR('Portfolio Register'!$U43),MONTH('Portfolio Register'!$U43),1),1)=DATE(2026,1,1),'Portfolio Register'!$A43&amp;" (1)",IF(EDATE(DATE(YEAR('Portfolio Register'!$U43),MONTH('Portfolio Register'!$U43),1),2)=DATE(2026,1,1),'Portfolio Register'!$A43&amp;" (2)",IF(EDATE(DATE(YEAR('Portfolio Register'!$U43),MONTH('Portfolio Register'!$U43),1),3)=DATE(2026,1,1),'Portfolio Register'!$A43&amp;" (FINAL)",""))),"")))</f>
        <v/>
      </c>
      <c r="B44" s="106" t="str">
        <f aca="false">IF('Portfolio Register'!$A43="","",IF('Portfolio Register'!$U43="","",IFERROR(IF(EDATE(DATE(YEAR('Portfolio Register'!$U43),MONTH('Portfolio Register'!$U43),1),1)=DATE(2026,2,1),'Portfolio Register'!$A43&amp;" (1)",IF(EDATE(DATE(YEAR('Portfolio Register'!$U43),MONTH('Portfolio Register'!$U43),1),2)=DATE(2026,2,1),'Portfolio Register'!$A43&amp;" (2)",IF(EDATE(DATE(YEAR('Portfolio Register'!$U43),MONTH('Portfolio Register'!$U43),1),3)=DATE(2026,2,1),'Portfolio Register'!$A43&amp;" (FINAL)",""))),"")))</f>
        <v/>
      </c>
      <c r="C44" s="106" t="str">
        <f aca="false">IF('Portfolio Register'!$A43="","",IF('Portfolio Register'!$U43="","",IFERROR(IF(EDATE(DATE(YEAR('Portfolio Register'!$U43),MONTH('Portfolio Register'!$U43),1),1)=DATE(2026,3,1),'Portfolio Register'!$A43&amp;" (1)",IF(EDATE(DATE(YEAR('Portfolio Register'!$U43),MONTH('Portfolio Register'!$U43),1),2)=DATE(2026,3,1),'Portfolio Register'!$A43&amp;" (2)",IF(EDATE(DATE(YEAR('Portfolio Register'!$U43),MONTH('Portfolio Register'!$U43),1),3)=DATE(2026,3,1),'Portfolio Register'!$A43&amp;" (FINAL)",""))),"")))</f>
        <v/>
      </c>
      <c r="D44" s="106" t="str">
        <f aca="false">IF('Portfolio Register'!$A43="","",IF('Portfolio Register'!$U43="","",IFERROR(IF(EDATE(DATE(YEAR('Portfolio Register'!$U43),MONTH('Portfolio Register'!$U43),1),1)=DATE(2026,4,1),'Portfolio Register'!$A43&amp;" (1)",IF(EDATE(DATE(YEAR('Portfolio Register'!$U43),MONTH('Portfolio Register'!$U43),1),2)=DATE(2026,4,1),'Portfolio Register'!$A43&amp;" (2)",IF(EDATE(DATE(YEAR('Portfolio Register'!$U43),MONTH('Portfolio Register'!$U43),1),3)=DATE(2026,4,1),'Portfolio Register'!$A43&amp;" (FINAL)",""))),"")))</f>
        <v/>
      </c>
      <c r="E44" s="106" t="str">
        <f aca="false">IF('Portfolio Register'!$A43="","",IF('Portfolio Register'!$U43="","",IFERROR(IF(EDATE(DATE(YEAR('Portfolio Register'!$U43),MONTH('Portfolio Register'!$U43),1),1)=DATE(2026,5,1),'Portfolio Register'!$A43&amp;" (1)",IF(EDATE(DATE(YEAR('Portfolio Register'!$U43),MONTH('Portfolio Register'!$U43),1),2)=DATE(2026,5,1),'Portfolio Register'!$A43&amp;" (2)",IF(EDATE(DATE(YEAR('Portfolio Register'!$U43),MONTH('Portfolio Register'!$U43),1),3)=DATE(2026,5,1),'Portfolio Register'!$A43&amp;" (FINAL)",""))),"")))</f>
        <v/>
      </c>
      <c r="F44" s="106" t="str">
        <f aca="false">IF('Portfolio Register'!$A43="","",IF('Portfolio Register'!$U43="","",IFERROR(IF(EDATE(DATE(YEAR('Portfolio Register'!$U43),MONTH('Portfolio Register'!$U43),1),1)=DATE(2026,6,1),'Portfolio Register'!$A43&amp;" (1)",IF(EDATE(DATE(YEAR('Portfolio Register'!$U43),MONTH('Portfolio Register'!$U43),1),2)=DATE(2026,6,1),'Portfolio Register'!$A43&amp;" (2)",IF(EDATE(DATE(YEAR('Portfolio Register'!$U43),MONTH('Portfolio Register'!$U43),1),3)=DATE(2026,6,1),'Portfolio Register'!$A43&amp;" (FINAL)",""))),"")))</f>
        <v/>
      </c>
      <c r="G44" s="106" t="str">
        <f aca="false">IF('Portfolio Register'!$A43="","",IF('Portfolio Register'!$U43="","",IFERROR(IF(EDATE(DATE(YEAR('Portfolio Register'!$U43),MONTH('Portfolio Register'!$U43),1),1)=DATE(2026,7,1),'Portfolio Register'!$A43&amp;" (1)",IF(EDATE(DATE(YEAR('Portfolio Register'!$U43),MONTH('Portfolio Register'!$U43),1),2)=DATE(2026,7,1),'Portfolio Register'!$A43&amp;" (2)",IF(EDATE(DATE(YEAR('Portfolio Register'!$U43),MONTH('Portfolio Register'!$U43),1),3)=DATE(2026,7,1),'Portfolio Register'!$A43&amp;" (FINAL)",""))),"")))</f>
        <v/>
      </c>
      <c r="H44" s="107" t="str">
        <f aca="false">IF('Portfolio Register'!$A43="","",IF('Portfolio Register'!$U43="","",IFERROR(IF(EDATE(DATE(YEAR('Portfolio Register'!$U43),MONTH('Portfolio Register'!$U43),1),1)=DATE(2026,8,1),'Portfolio Register'!$A43&amp;" (1)",IF(EDATE(DATE(YEAR('Portfolio Register'!$U43),MONTH('Portfolio Register'!$U43),1),2)=DATE(2026,8,1),'Portfolio Register'!$A43&amp;" (2)",IF(EDATE(DATE(YEAR('Portfolio Register'!$U43),MONTH('Portfolio Register'!$U43),1),3)=DATE(2026,8,1),'Portfolio Register'!$A43&amp;" (FINAL)",""))),"")))</f>
        <v/>
      </c>
      <c r="I44" s="108" t="str">
        <f aca="false">IF('Portfolio Register'!$A43="","",IF('Portfolio Register'!$U43="","",IFERROR(IF(EDATE(DATE(YEAR('Portfolio Register'!$U43),MONTH('Portfolio Register'!$U43),1),1)=DATE(2026,9,1),'Portfolio Register'!$A43&amp;" (1)",IF(EDATE(DATE(YEAR('Portfolio Register'!$U43),MONTH('Portfolio Register'!$U43),1),2)=DATE(2026,9,1),'Portfolio Register'!$A43&amp;" (2)",IF(EDATE(DATE(YEAR('Portfolio Register'!$U43),MONTH('Portfolio Register'!$U43),1),3)=DATE(2026,9,1),'Portfolio Register'!$A43&amp;" (FINAL)",""))),"")))</f>
        <v/>
      </c>
      <c r="J44" s="108" t="str">
        <f aca="false">IF('Portfolio Register'!$A43="","",IF('Portfolio Register'!$U43="","",IFERROR(IF(EDATE(DATE(YEAR('Portfolio Register'!$U43),MONTH('Portfolio Register'!$U43),1),1)=DATE(2026,10,1),'Portfolio Register'!$A43&amp;" (1)",IF(EDATE(DATE(YEAR('Portfolio Register'!$U43),MONTH('Portfolio Register'!$U43),1),2)=DATE(2026,10,1),'Portfolio Register'!$A43&amp;" (2)",IF(EDATE(DATE(YEAR('Portfolio Register'!$U43),MONTH('Portfolio Register'!$U43),1),3)=DATE(2026,10,1),'Portfolio Register'!$A43&amp;" (FINAL)",""))),"")))</f>
        <v/>
      </c>
      <c r="K44" s="106" t="str">
        <f aca="false">IF('Portfolio Register'!$A43="","",IF('Portfolio Register'!$U43="","",IFERROR(IF(EDATE(DATE(YEAR('Portfolio Register'!$U43),MONTH('Portfolio Register'!$U43),1),1)=DATE(2026,11,1),'Portfolio Register'!$A43&amp;" (1)",IF(EDATE(DATE(YEAR('Portfolio Register'!$U43),MONTH('Portfolio Register'!$U43),1),2)=DATE(2026,11,1),'Portfolio Register'!$A43&amp;" (2)",IF(EDATE(DATE(YEAR('Portfolio Register'!$U43),MONTH('Portfolio Register'!$U43),1),3)=DATE(2026,11,1),'Portfolio Register'!$A43&amp;" (FINAL)",""))),"")))</f>
        <v/>
      </c>
      <c r="L44" s="106" t="str">
        <f aca="false">IF('Portfolio Register'!$A43="","",IF('Portfolio Register'!$U43="","",IFERROR(IF(EDATE(DATE(YEAR('Portfolio Register'!$U43),MONTH('Portfolio Register'!$U43),1),1)=DATE(2026,12,1),'Portfolio Register'!$A43&amp;" (1)",IF(EDATE(DATE(YEAR('Portfolio Register'!$U43),MONTH('Portfolio Register'!$U43),1),2)=DATE(2026,12,1),'Portfolio Register'!$A43&amp;" (2)",IF(EDATE(DATE(YEAR('Portfolio Register'!$U43),MONTH('Portfolio Register'!$U43),1),3)=DATE(2026,12,1),'Portfolio Register'!$A43&amp;" (FINAL)",""))),"")))</f>
        <v/>
      </c>
      <c r="M44" s="109" t="str">
        <f aca="false">IF('Portfolio Register'!$A43="","",IF('Portfolio Register'!$U43="","",IFERROR(IF(EDATE(DATE(YEAR('Portfolio Register'!$U43),MONTH('Portfolio Register'!$U43),1),1)=DATE(2027,1,1),'Portfolio Register'!$A43&amp;" (1)",IF(EDATE(DATE(YEAR('Portfolio Register'!$U43),MONTH('Portfolio Register'!$U43),1),2)=DATE(2027,1,1),'Portfolio Register'!$A43&amp;" (2)",IF(EDATE(DATE(YEAR('Portfolio Register'!$U43),MONTH('Portfolio Register'!$U43),1),3)=DATE(2027,1,1),'Portfolio Register'!$A43&amp;" (FINAL)",""))),"")))</f>
        <v/>
      </c>
      <c r="N44" s="106" t="str">
        <f aca="false">IF('Portfolio Register'!$A43="","",IF('Portfolio Register'!$U43="","",IFERROR(IF(EDATE(DATE(YEAR('Portfolio Register'!$U43),MONTH('Portfolio Register'!$U43),1),1)=DATE(2027,2,1),'Portfolio Register'!$A43&amp;" (1)",IF(EDATE(DATE(YEAR('Portfolio Register'!$U43),MONTH('Portfolio Register'!$U43),1),2)=DATE(2027,2,1),'Portfolio Register'!$A43&amp;" (2)",IF(EDATE(DATE(YEAR('Portfolio Register'!$U43),MONTH('Portfolio Register'!$U43),1),3)=DATE(2027,2,1),'Portfolio Register'!$A43&amp;" (FINAL)",""))),"")))</f>
        <v/>
      </c>
      <c r="O44" s="106" t="str">
        <f aca="false">IF('Portfolio Register'!$A43="","",IF('Portfolio Register'!$U43="","",IFERROR(IF(EDATE(DATE(YEAR('Portfolio Register'!$U43),MONTH('Portfolio Register'!$U43),1),1)=DATE(2027,3,1),'Portfolio Register'!$A43&amp;" (1)",IF(EDATE(DATE(YEAR('Portfolio Register'!$U43),MONTH('Portfolio Register'!$U43),1),2)=DATE(2027,3,1),'Portfolio Register'!$A43&amp;" (2)",IF(EDATE(DATE(YEAR('Portfolio Register'!$U43),MONTH('Portfolio Register'!$U43),1),3)=DATE(2027,3,1),'Portfolio Register'!$A43&amp;" (FINAL)",""))),"")))</f>
        <v/>
      </c>
      <c r="P44" s="106" t="str">
        <f aca="false">IF('Portfolio Register'!$A43="","",IF('Portfolio Register'!$U43="","",IFERROR(IF(EDATE(DATE(YEAR('Portfolio Register'!$U43),MONTH('Portfolio Register'!$U43),1),1)=DATE(2027,4,1),'Portfolio Register'!$A43&amp;" (1)",IF(EDATE(DATE(YEAR('Portfolio Register'!$U43),MONTH('Portfolio Register'!$U43),1),2)=DATE(2027,4,1),'Portfolio Register'!$A43&amp;" (2)",IF(EDATE(DATE(YEAR('Portfolio Register'!$U43),MONTH('Portfolio Register'!$U43),1),3)=DATE(2027,4,1),'Portfolio Register'!$A43&amp;" (FINAL)",""))),"")))</f>
        <v/>
      </c>
      <c r="Q44" s="106" t="str">
        <f aca="false">IF('Portfolio Register'!$A43="","",IF('Portfolio Register'!$U43="","",IFERROR(IF(EDATE(DATE(YEAR('Portfolio Register'!$U43),MONTH('Portfolio Register'!$U43),1),1)=DATE(2027,5,1),'Portfolio Register'!$A43&amp;" (1)",IF(EDATE(DATE(YEAR('Portfolio Register'!$U43),MONTH('Portfolio Register'!$U43),1),2)=DATE(2027,5,1),'Portfolio Register'!$A43&amp;" (2)",IF(EDATE(DATE(YEAR('Portfolio Register'!$U43),MONTH('Portfolio Register'!$U43),1),3)=DATE(2027,5,1),'Portfolio Register'!$A43&amp;" (FINAL)",""))),"")))</f>
        <v/>
      </c>
      <c r="R44" s="106" t="str">
        <f aca="false">IF('Portfolio Register'!$A43="","",IF('Portfolio Register'!$U43="","",IFERROR(IF(EDATE(DATE(YEAR('Portfolio Register'!$U43),MONTH('Portfolio Register'!$U43),1),1)=DATE(2027,6,1),'Portfolio Register'!$A43&amp;" (1)",IF(EDATE(DATE(YEAR('Portfolio Register'!$U43),MONTH('Portfolio Register'!$U43),1),2)=DATE(2027,6,1),'Portfolio Register'!$A43&amp;" (2)",IF(EDATE(DATE(YEAR('Portfolio Register'!$U43),MONTH('Portfolio Register'!$U43),1),3)=DATE(2027,6,1),'Portfolio Register'!$A43&amp;" (FINAL)",""))),"")))</f>
        <v/>
      </c>
      <c r="S44" s="106" t="str">
        <f aca="false">IF('Portfolio Register'!$A43="","",IF('Portfolio Register'!$U43="","",IFERROR(IF(EDATE(DATE(YEAR('Portfolio Register'!$U43),MONTH('Portfolio Register'!$U43),1),1)=DATE(2027,7,1),'Portfolio Register'!$A43&amp;" (1)",IF(EDATE(DATE(YEAR('Portfolio Register'!$U43),MONTH('Portfolio Register'!$U43),1),2)=DATE(2027,7,1),'Portfolio Register'!$A43&amp;" (2)",IF(EDATE(DATE(YEAR('Portfolio Register'!$U43),MONTH('Portfolio Register'!$U43),1),3)=DATE(2027,7,1),'Portfolio Register'!$A43&amp;" (FINAL)",""))),"")))</f>
        <v/>
      </c>
      <c r="T44" s="106" t="str">
        <f aca="false">IF('Portfolio Register'!$A43="","",IF('Portfolio Register'!$U43="","",IFERROR(IF(EDATE(DATE(YEAR('Portfolio Register'!$U43),MONTH('Portfolio Register'!$U43),1),1)=DATE(2027,8,1),'Portfolio Register'!$A43&amp;" (1)",IF(EDATE(DATE(YEAR('Portfolio Register'!$U43),MONTH('Portfolio Register'!$U43),1),2)=DATE(2027,8,1),'Portfolio Register'!$A43&amp;" (2)",IF(EDATE(DATE(YEAR('Portfolio Register'!$U43),MONTH('Portfolio Register'!$U43),1),3)=DATE(2027,8,1),'Portfolio Register'!$A43&amp;" (FINAL)",""))),"")))</f>
        <v/>
      </c>
      <c r="U44" s="106" t="str">
        <f aca="false">IF('Portfolio Register'!$A43="","",IF('Portfolio Register'!$U43="","",IFERROR(IF(EDATE(DATE(YEAR('Portfolio Register'!$U43),MONTH('Portfolio Register'!$U43),1),1)=DATE(2027,9,1),'Portfolio Register'!$A43&amp;" (1)",IF(EDATE(DATE(YEAR('Portfolio Register'!$U43),MONTH('Portfolio Register'!$U43),1),2)=DATE(2027,9,1),'Portfolio Register'!$A43&amp;" (2)",IF(EDATE(DATE(YEAR('Portfolio Register'!$U43),MONTH('Portfolio Register'!$U43),1),3)=DATE(2027,9,1),'Portfolio Register'!$A43&amp;" (FINAL)",""))),"")))</f>
        <v/>
      </c>
      <c r="V44" s="106" t="str">
        <f aca="false">IF('Portfolio Register'!$A43="","",IF('Portfolio Register'!$U43="","",IFERROR(IF(EDATE(DATE(YEAR('Portfolio Register'!$U43),MONTH('Portfolio Register'!$U43),1),1)=DATE(2027,10,1),'Portfolio Register'!$A43&amp;" (1)",IF(EDATE(DATE(YEAR('Portfolio Register'!$U43),MONTH('Portfolio Register'!$U43),1),2)=DATE(2027,10,1),'Portfolio Register'!$A43&amp;" (2)",IF(EDATE(DATE(YEAR('Portfolio Register'!$U43),MONTH('Portfolio Register'!$U43),1),3)=DATE(2027,10,1),'Portfolio Register'!$A43&amp;" (FINAL)",""))),"")))</f>
        <v/>
      </c>
      <c r="W44" s="106" t="str">
        <f aca="false">IF('Portfolio Register'!$A43="","",IF('Portfolio Register'!$U43="","",IFERROR(IF(EDATE(DATE(YEAR('Portfolio Register'!$U43),MONTH('Portfolio Register'!$U43),1),1)=DATE(2027,11,1),'Portfolio Register'!$A43&amp;" (1)",IF(EDATE(DATE(YEAR('Portfolio Register'!$U43),MONTH('Portfolio Register'!$U43),1),2)=DATE(2027,11,1),'Portfolio Register'!$A43&amp;" (2)",IF(EDATE(DATE(YEAR('Portfolio Register'!$U43),MONTH('Portfolio Register'!$U43),1),3)=DATE(2027,11,1),'Portfolio Register'!$A43&amp;" (FINAL)",""))),"")))</f>
        <v/>
      </c>
      <c r="X44" s="106" t="str">
        <f aca="false">IF('Portfolio Register'!$A43="","",IF('Portfolio Register'!$U43="","",IFERROR(IF(EDATE(DATE(YEAR('Portfolio Register'!$U43),MONTH('Portfolio Register'!$U43),1),1)=DATE(2027,12,1),'Portfolio Register'!$A43&amp;" (1)",IF(EDATE(DATE(YEAR('Portfolio Register'!$U43),MONTH('Portfolio Register'!$U43),1),2)=DATE(2027,12,1),'Portfolio Register'!$A43&amp;" (2)",IF(EDATE(DATE(YEAR('Portfolio Register'!$U43),MONTH('Portfolio Register'!$U43),1),3)=DATE(2027,12,1),'Portfolio Register'!$A43&amp;" (FINAL)",""))),"")))</f>
        <v/>
      </c>
    </row>
    <row r="45" customFormat="false" ht="21.95" hidden="false" customHeight="true" outlineLevel="0" collapsed="false">
      <c r="A45" s="106" t="str">
        <f aca="false">IF('Portfolio Register'!$A44="","",IF('Portfolio Register'!$U44="","",IFERROR(IF(EDATE(DATE(YEAR('Portfolio Register'!$U44),MONTH('Portfolio Register'!$U44),1),1)=DATE(2026,1,1),'Portfolio Register'!$A44&amp;" (1)",IF(EDATE(DATE(YEAR('Portfolio Register'!$U44),MONTH('Portfolio Register'!$U44),1),2)=DATE(2026,1,1),'Portfolio Register'!$A44&amp;" (2)",IF(EDATE(DATE(YEAR('Portfolio Register'!$U44),MONTH('Portfolio Register'!$U44),1),3)=DATE(2026,1,1),'Portfolio Register'!$A44&amp;" (FINAL)",""))),"")))</f>
        <v/>
      </c>
      <c r="B45" s="106" t="str">
        <f aca="false">IF('Portfolio Register'!$A44="","",IF('Portfolio Register'!$U44="","",IFERROR(IF(EDATE(DATE(YEAR('Portfolio Register'!$U44),MONTH('Portfolio Register'!$U44),1),1)=DATE(2026,2,1),'Portfolio Register'!$A44&amp;" (1)",IF(EDATE(DATE(YEAR('Portfolio Register'!$U44),MONTH('Portfolio Register'!$U44),1),2)=DATE(2026,2,1),'Portfolio Register'!$A44&amp;" (2)",IF(EDATE(DATE(YEAR('Portfolio Register'!$U44),MONTH('Portfolio Register'!$U44),1),3)=DATE(2026,2,1),'Portfolio Register'!$A44&amp;" (FINAL)",""))),"")))</f>
        <v/>
      </c>
      <c r="C45" s="106" t="str">
        <f aca="false">IF('Portfolio Register'!$A44="","",IF('Portfolio Register'!$U44="","",IFERROR(IF(EDATE(DATE(YEAR('Portfolio Register'!$U44),MONTH('Portfolio Register'!$U44),1),1)=DATE(2026,3,1),'Portfolio Register'!$A44&amp;" (1)",IF(EDATE(DATE(YEAR('Portfolio Register'!$U44),MONTH('Portfolio Register'!$U44),1),2)=DATE(2026,3,1),'Portfolio Register'!$A44&amp;" (2)",IF(EDATE(DATE(YEAR('Portfolio Register'!$U44),MONTH('Portfolio Register'!$U44),1),3)=DATE(2026,3,1),'Portfolio Register'!$A44&amp;" (FINAL)",""))),"")))</f>
        <v/>
      </c>
      <c r="D45" s="106" t="str">
        <f aca="false">IF('Portfolio Register'!$A44="","",IF('Portfolio Register'!$U44="","",IFERROR(IF(EDATE(DATE(YEAR('Portfolio Register'!$U44),MONTH('Portfolio Register'!$U44),1),1)=DATE(2026,4,1),'Portfolio Register'!$A44&amp;" (1)",IF(EDATE(DATE(YEAR('Portfolio Register'!$U44),MONTH('Portfolio Register'!$U44),1),2)=DATE(2026,4,1),'Portfolio Register'!$A44&amp;" (2)",IF(EDATE(DATE(YEAR('Portfolio Register'!$U44),MONTH('Portfolio Register'!$U44),1),3)=DATE(2026,4,1),'Portfolio Register'!$A44&amp;" (FINAL)",""))),"")))</f>
        <v/>
      </c>
      <c r="E45" s="106" t="str">
        <f aca="false">IF('Portfolio Register'!$A44="","",IF('Portfolio Register'!$U44="","",IFERROR(IF(EDATE(DATE(YEAR('Portfolio Register'!$U44),MONTH('Portfolio Register'!$U44),1),1)=DATE(2026,5,1),'Portfolio Register'!$A44&amp;" (1)",IF(EDATE(DATE(YEAR('Portfolio Register'!$U44),MONTH('Portfolio Register'!$U44),1),2)=DATE(2026,5,1),'Portfolio Register'!$A44&amp;" (2)",IF(EDATE(DATE(YEAR('Portfolio Register'!$U44),MONTH('Portfolio Register'!$U44),1),3)=DATE(2026,5,1),'Portfolio Register'!$A44&amp;" (FINAL)",""))),"")))</f>
        <v/>
      </c>
      <c r="F45" s="106" t="str">
        <f aca="false">IF('Portfolio Register'!$A44="","",IF('Portfolio Register'!$U44="","",IFERROR(IF(EDATE(DATE(YEAR('Portfolio Register'!$U44),MONTH('Portfolio Register'!$U44),1),1)=DATE(2026,6,1),'Portfolio Register'!$A44&amp;" (1)",IF(EDATE(DATE(YEAR('Portfolio Register'!$U44),MONTH('Portfolio Register'!$U44),1),2)=DATE(2026,6,1),'Portfolio Register'!$A44&amp;" (2)",IF(EDATE(DATE(YEAR('Portfolio Register'!$U44),MONTH('Portfolio Register'!$U44),1),3)=DATE(2026,6,1),'Portfolio Register'!$A44&amp;" (FINAL)",""))),"")))</f>
        <v/>
      </c>
      <c r="G45" s="106" t="str">
        <f aca="false">IF('Portfolio Register'!$A44="","",IF('Portfolio Register'!$U44="","",IFERROR(IF(EDATE(DATE(YEAR('Portfolio Register'!$U44),MONTH('Portfolio Register'!$U44),1),1)=DATE(2026,7,1),'Portfolio Register'!$A44&amp;" (1)",IF(EDATE(DATE(YEAR('Portfolio Register'!$U44),MONTH('Portfolio Register'!$U44),1),2)=DATE(2026,7,1),'Portfolio Register'!$A44&amp;" (2)",IF(EDATE(DATE(YEAR('Portfolio Register'!$U44),MONTH('Portfolio Register'!$U44),1),3)=DATE(2026,7,1),'Portfolio Register'!$A44&amp;" (FINAL)",""))),"")))</f>
        <v/>
      </c>
      <c r="H45" s="107" t="str">
        <f aca="false">IF('Portfolio Register'!$A44="","",IF('Portfolio Register'!$U44="","",IFERROR(IF(EDATE(DATE(YEAR('Portfolio Register'!$U44),MONTH('Portfolio Register'!$U44),1),1)=DATE(2026,8,1),'Portfolio Register'!$A44&amp;" (1)",IF(EDATE(DATE(YEAR('Portfolio Register'!$U44),MONTH('Portfolio Register'!$U44),1),2)=DATE(2026,8,1),'Portfolio Register'!$A44&amp;" (2)",IF(EDATE(DATE(YEAR('Portfolio Register'!$U44),MONTH('Portfolio Register'!$U44),1),3)=DATE(2026,8,1),'Portfolio Register'!$A44&amp;" (FINAL)",""))),"")))</f>
        <v/>
      </c>
      <c r="I45" s="108" t="str">
        <f aca="false">IF('Portfolio Register'!$A44="","",IF('Portfolio Register'!$U44="","",IFERROR(IF(EDATE(DATE(YEAR('Portfolio Register'!$U44),MONTH('Portfolio Register'!$U44),1),1)=DATE(2026,9,1),'Portfolio Register'!$A44&amp;" (1)",IF(EDATE(DATE(YEAR('Portfolio Register'!$U44),MONTH('Portfolio Register'!$U44),1),2)=DATE(2026,9,1),'Portfolio Register'!$A44&amp;" (2)",IF(EDATE(DATE(YEAR('Portfolio Register'!$U44),MONTH('Portfolio Register'!$U44),1),3)=DATE(2026,9,1),'Portfolio Register'!$A44&amp;" (FINAL)",""))),"")))</f>
        <v/>
      </c>
      <c r="J45" s="108" t="str">
        <f aca="false">IF('Portfolio Register'!$A44="","",IF('Portfolio Register'!$U44="","",IFERROR(IF(EDATE(DATE(YEAR('Portfolio Register'!$U44),MONTH('Portfolio Register'!$U44),1),1)=DATE(2026,10,1),'Portfolio Register'!$A44&amp;" (1)",IF(EDATE(DATE(YEAR('Portfolio Register'!$U44),MONTH('Portfolio Register'!$U44),1),2)=DATE(2026,10,1),'Portfolio Register'!$A44&amp;" (2)",IF(EDATE(DATE(YEAR('Portfolio Register'!$U44),MONTH('Portfolio Register'!$U44),1),3)=DATE(2026,10,1),'Portfolio Register'!$A44&amp;" (FINAL)",""))),"")))</f>
        <v/>
      </c>
      <c r="K45" s="106" t="str">
        <f aca="false">IF('Portfolio Register'!$A44="","",IF('Portfolio Register'!$U44="","",IFERROR(IF(EDATE(DATE(YEAR('Portfolio Register'!$U44),MONTH('Portfolio Register'!$U44),1),1)=DATE(2026,11,1),'Portfolio Register'!$A44&amp;" (1)",IF(EDATE(DATE(YEAR('Portfolio Register'!$U44),MONTH('Portfolio Register'!$U44),1),2)=DATE(2026,11,1),'Portfolio Register'!$A44&amp;" (2)",IF(EDATE(DATE(YEAR('Portfolio Register'!$U44),MONTH('Portfolio Register'!$U44),1),3)=DATE(2026,11,1),'Portfolio Register'!$A44&amp;" (FINAL)",""))),"")))</f>
        <v/>
      </c>
      <c r="L45" s="106" t="str">
        <f aca="false">IF('Portfolio Register'!$A44="","",IF('Portfolio Register'!$U44="","",IFERROR(IF(EDATE(DATE(YEAR('Portfolio Register'!$U44),MONTH('Portfolio Register'!$U44),1),1)=DATE(2026,12,1),'Portfolio Register'!$A44&amp;" (1)",IF(EDATE(DATE(YEAR('Portfolio Register'!$U44),MONTH('Portfolio Register'!$U44),1),2)=DATE(2026,12,1),'Portfolio Register'!$A44&amp;" (2)",IF(EDATE(DATE(YEAR('Portfolio Register'!$U44),MONTH('Portfolio Register'!$U44),1),3)=DATE(2026,12,1),'Portfolio Register'!$A44&amp;" (FINAL)",""))),"")))</f>
        <v/>
      </c>
      <c r="M45" s="109" t="str">
        <f aca="false">IF('Portfolio Register'!$A44="","",IF('Portfolio Register'!$U44="","",IFERROR(IF(EDATE(DATE(YEAR('Portfolio Register'!$U44),MONTH('Portfolio Register'!$U44),1),1)=DATE(2027,1,1),'Portfolio Register'!$A44&amp;" (1)",IF(EDATE(DATE(YEAR('Portfolio Register'!$U44),MONTH('Portfolio Register'!$U44),1),2)=DATE(2027,1,1),'Portfolio Register'!$A44&amp;" (2)",IF(EDATE(DATE(YEAR('Portfolio Register'!$U44),MONTH('Portfolio Register'!$U44),1),3)=DATE(2027,1,1),'Portfolio Register'!$A44&amp;" (FINAL)",""))),"")))</f>
        <v/>
      </c>
      <c r="N45" s="106" t="str">
        <f aca="false">IF('Portfolio Register'!$A44="","",IF('Portfolio Register'!$U44="","",IFERROR(IF(EDATE(DATE(YEAR('Portfolio Register'!$U44),MONTH('Portfolio Register'!$U44),1),1)=DATE(2027,2,1),'Portfolio Register'!$A44&amp;" (1)",IF(EDATE(DATE(YEAR('Portfolio Register'!$U44),MONTH('Portfolio Register'!$U44),1),2)=DATE(2027,2,1),'Portfolio Register'!$A44&amp;" (2)",IF(EDATE(DATE(YEAR('Portfolio Register'!$U44),MONTH('Portfolio Register'!$U44),1),3)=DATE(2027,2,1),'Portfolio Register'!$A44&amp;" (FINAL)",""))),"")))</f>
        <v/>
      </c>
      <c r="O45" s="106" t="str">
        <f aca="false">IF('Portfolio Register'!$A44="","",IF('Portfolio Register'!$U44="","",IFERROR(IF(EDATE(DATE(YEAR('Portfolio Register'!$U44),MONTH('Portfolio Register'!$U44),1),1)=DATE(2027,3,1),'Portfolio Register'!$A44&amp;" (1)",IF(EDATE(DATE(YEAR('Portfolio Register'!$U44),MONTH('Portfolio Register'!$U44),1),2)=DATE(2027,3,1),'Portfolio Register'!$A44&amp;" (2)",IF(EDATE(DATE(YEAR('Portfolio Register'!$U44),MONTH('Portfolio Register'!$U44),1),3)=DATE(2027,3,1),'Portfolio Register'!$A44&amp;" (FINAL)",""))),"")))</f>
        <v/>
      </c>
      <c r="P45" s="106" t="str">
        <f aca="false">IF('Portfolio Register'!$A44="","",IF('Portfolio Register'!$U44="","",IFERROR(IF(EDATE(DATE(YEAR('Portfolio Register'!$U44),MONTH('Portfolio Register'!$U44),1),1)=DATE(2027,4,1),'Portfolio Register'!$A44&amp;" (1)",IF(EDATE(DATE(YEAR('Portfolio Register'!$U44),MONTH('Portfolio Register'!$U44),1),2)=DATE(2027,4,1),'Portfolio Register'!$A44&amp;" (2)",IF(EDATE(DATE(YEAR('Portfolio Register'!$U44),MONTH('Portfolio Register'!$U44),1),3)=DATE(2027,4,1),'Portfolio Register'!$A44&amp;" (FINAL)",""))),"")))</f>
        <v/>
      </c>
      <c r="Q45" s="106" t="str">
        <f aca="false">IF('Portfolio Register'!$A44="","",IF('Portfolio Register'!$U44="","",IFERROR(IF(EDATE(DATE(YEAR('Portfolio Register'!$U44),MONTH('Portfolio Register'!$U44),1),1)=DATE(2027,5,1),'Portfolio Register'!$A44&amp;" (1)",IF(EDATE(DATE(YEAR('Portfolio Register'!$U44),MONTH('Portfolio Register'!$U44),1),2)=DATE(2027,5,1),'Portfolio Register'!$A44&amp;" (2)",IF(EDATE(DATE(YEAR('Portfolio Register'!$U44),MONTH('Portfolio Register'!$U44),1),3)=DATE(2027,5,1),'Portfolio Register'!$A44&amp;" (FINAL)",""))),"")))</f>
        <v/>
      </c>
      <c r="R45" s="106" t="str">
        <f aca="false">IF('Portfolio Register'!$A44="","",IF('Portfolio Register'!$U44="","",IFERROR(IF(EDATE(DATE(YEAR('Portfolio Register'!$U44),MONTH('Portfolio Register'!$U44),1),1)=DATE(2027,6,1),'Portfolio Register'!$A44&amp;" (1)",IF(EDATE(DATE(YEAR('Portfolio Register'!$U44),MONTH('Portfolio Register'!$U44),1),2)=DATE(2027,6,1),'Portfolio Register'!$A44&amp;" (2)",IF(EDATE(DATE(YEAR('Portfolio Register'!$U44),MONTH('Portfolio Register'!$U44),1),3)=DATE(2027,6,1),'Portfolio Register'!$A44&amp;" (FINAL)",""))),"")))</f>
        <v/>
      </c>
      <c r="S45" s="106" t="str">
        <f aca="false">IF('Portfolio Register'!$A44="","",IF('Portfolio Register'!$U44="","",IFERROR(IF(EDATE(DATE(YEAR('Portfolio Register'!$U44),MONTH('Portfolio Register'!$U44),1),1)=DATE(2027,7,1),'Portfolio Register'!$A44&amp;" (1)",IF(EDATE(DATE(YEAR('Portfolio Register'!$U44),MONTH('Portfolio Register'!$U44),1),2)=DATE(2027,7,1),'Portfolio Register'!$A44&amp;" (2)",IF(EDATE(DATE(YEAR('Portfolio Register'!$U44),MONTH('Portfolio Register'!$U44),1),3)=DATE(2027,7,1),'Portfolio Register'!$A44&amp;" (FINAL)",""))),"")))</f>
        <v/>
      </c>
      <c r="T45" s="106" t="str">
        <f aca="false">IF('Portfolio Register'!$A44="","",IF('Portfolio Register'!$U44="","",IFERROR(IF(EDATE(DATE(YEAR('Portfolio Register'!$U44),MONTH('Portfolio Register'!$U44),1),1)=DATE(2027,8,1),'Portfolio Register'!$A44&amp;" (1)",IF(EDATE(DATE(YEAR('Portfolio Register'!$U44),MONTH('Portfolio Register'!$U44),1),2)=DATE(2027,8,1),'Portfolio Register'!$A44&amp;" (2)",IF(EDATE(DATE(YEAR('Portfolio Register'!$U44),MONTH('Portfolio Register'!$U44),1),3)=DATE(2027,8,1),'Portfolio Register'!$A44&amp;" (FINAL)",""))),"")))</f>
        <v/>
      </c>
      <c r="U45" s="106" t="str">
        <f aca="false">IF('Portfolio Register'!$A44="","",IF('Portfolio Register'!$U44="","",IFERROR(IF(EDATE(DATE(YEAR('Portfolio Register'!$U44),MONTH('Portfolio Register'!$U44),1),1)=DATE(2027,9,1),'Portfolio Register'!$A44&amp;" (1)",IF(EDATE(DATE(YEAR('Portfolio Register'!$U44),MONTH('Portfolio Register'!$U44),1),2)=DATE(2027,9,1),'Portfolio Register'!$A44&amp;" (2)",IF(EDATE(DATE(YEAR('Portfolio Register'!$U44),MONTH('Portfolio Register'!$U44),1),3)=DATE(2027,9,1),'Portfolio Register'!$A44&amp;" (FINAL)",""))),"")))</f>
        <v/>
      </c>
      <c r="V45" s="106" t="str">
        <f aca="false">IF('Portfolio Register'!$A44="","",IF('Portfolio Register'!$U44="","",IFERROR(IF(EDATE(DATE(YEAR('Portfolio Register'!$U44),MONTH('Portfolio Register'!$U44),1),1)=DATE(2027,10,1),'Portfolio Register'!$A44&amp;" (1)",IF(EDATE(DATE(YEAR('Portfolio Register'!$U44),MONTH('Portfolio Register'!$U44),1),2)=DATE(2027,10,1),'Portfolio Register'!$A44&amp;" (2)",IF(EDATE(DATE(YEAR('Portfolio Register'!$U44),MONTH('Portfolio Register'!$U44),1),3)=DATE(2027,10,1),'Portfolio Register'!$A44&amp;" (FINAL)",""))),"")))</f>
        <v/>
      </c>
      <c r="W45" s="106" t="str">
        <f aca="false">IF('Portfolio Register'!$A44="","",IF('Portfolio Register'!$U44="","",IFERROR(IF(EDATE(DATE(YEAR('Portfolio Register'!$U44),MONTH('Portfolio Register'!$U44),1),1)=DATE(2027,11,1),'Portfolio Register'!$A44&amp;" (1)",IF(EDATE(DATE(YEAR('Portfolio Register'!$U44),MONTH('Portfolio Register'!$U44),1),2)=DATE(2027,11,1),'Portfolio Register'!$A44&amp;" (2)",IF(EDATE(DATE(YEAR('Portfolio Register'!$U44),MONTH('Portfolio Register'!$U44),1),3)=DATE(2027,11,1),'Portfolio Register'!$A44&amp;" (FINAL)",""))),"")))</f>
        <v/>
      </c>
      <c r="X45" s="106" t="str">
        <f aca="false">IF('Portfolio Register'!$A44="","",IF('Portfolio Register'!$U44="","",IFERROR(IF(EDATE(DATE(YEAR('Portfolio Register'!$U44),MONTH('Portfolio Register'!$U44),1),1)=DATE(2027,12,1),'Portfolio Register'!$A44&amp;" (1)",IF(EDATE(DATE(YEAR('Portfolio Register'!$U44),MONTH('Portfolio Register'!$U44),1),2)=DATE(2027,12,1),'Portfolio Register'!$A44&amp;" (2)",IF(EDATE(DATE(YEAR('Portfolio Register'!$U44),MONTH('Portfolio Register'!$U44),1),3)=DATE(2027,12,1),'Portfolio Register'!$A44&amp;" (FINAL)",""))),"")))</f>
        <v/>
      </c>
    </row>
    <row r="46" customFormat="false" ht="21.95" hidden="false" customHeight="true" outlineLevel="0" collapsed="false">
      <c r="A46" s="106" t="str">
        <f aca="false">IF('Portfolio Register'!$A45="","",IF('Portfolio Register'!$U45="","",IFERROR(IF(EDATE(DATE(YEAR('Portfolio Register'!$U45),MONTH('Portfolio Register'!$U45),1),1)=DATE(2026,1,1),'Portfolio Register'!$A45&amp;" (1)",IF(EDATE(DATE(YEAR('Portfolio Register'!$U45),MONTH('Portfolio Register'!$U45),1),2)=DATE(2026,1,1),'Portfolio Register'!$A45&amp;" (2)",IF(EDATE(DATE(YEAR('Portfolio Register'!$U45),MONTH('Portfolio Register'!$U45),1),3)=DATE(2026,1,1),'Portfolio Register'!$A45&amp;" (FINAL)",""))),"")))</f>
        <v/>
      </c>
      <c r="B46" s="106" t="str">
        <f aca="false">IF('Portfolio Register'!$A45="","",IF('Portfolio Register'!$U45="","",IFERROR(IF(EDATE(DATE(YEAR('Portfolio Register'!$U45),MONTH('Portfolio Register'!$U45),1),1)=DATE(2026,2,1),'Portfolio Register'!$A45&amp;" (1)",IF(EDATE(DATE(YEAR('Portfolio Register'!$U45),MONTH('Portfolio Register'!$U45),1),2)=DATE(2026,2,1),'Portfolio Register'!$A45&amp;" (2)",IF(EDATE(DATE(YEAR('Portfolio Register'!$U45),MONTH('Portfolio Register'!$U45),1),3)=DATE(2026,2,1),'Portfolio Register'!$A45&amp;" (FINAL)",""))),"")))</f>
        <v/>
      </c>
      <c r="C46" s="106" t="str">
        <f aca="false">IF('Portfolio Register'!$A45="","",IF('Portfolio Register'!$U45="","",IFERROR(IF(EDATE(DATE(YEAR('Portfolio Register'!$U45),MONTH('Portfolio Register'!$U45),1),1)=DATE(2026,3,1),'Portfolio Register'!$A45&amp;" (1)",IF(EDATE(DATE(YEAR('Portfolio Register'!$U45),MONTH('Portfolio Register'!$U45),1),2)=DATE(2026,3,1),'Portfolio Register'!$A45&amp;" (2)",IF(EDATE(DATE(YEAR('Portfolio Register'!$U45),MONTH('Portfolio Register'!$U45),1),3)=DATE(2026,3,1),'Portfolio Register'!$A45&amp;" (FINAL)",""))),"")))</f>
        <v/>
      </c>
      <c r="D46" s="106" t="str">
        <f aca="false">IF('Portfolio Register'!$A45="","",IF('Portfolio Register'!$U45="","",IFERROR(IF(EDATE(DATE(YEAR('Portfolio Register'!$U45),MONTH('Portfolio Register'!$U45),1),1)=DATE(2026,4,1),'Portfolio Register'!$A45&amp;" (1)",IF(EDATE(DATE(YEAR('Portfolio Register'!$U45),MONTH('Portfolio Register'!$U45),1),2)=DATE(2026,4,1),'Portfolio Register'!$A45&amp;" (2)",IF(EDATE(DATE(YEAR('Portfolio Register'!$U45),MONTH('Portfolio Register'!$U45),1),3)=DATE(2026,4,1),'Portfolio Register'!$A45&amp;" (FINAL)",""))),"")))</f>
        <v/>
      </c>
      <c r="E46" s="106" t="str">
        <f aca="false">IF('Portfolio Register'!$A45="","",IF('Portfolio Register'!$U45="","",IFERROR(IF(EDATE(DATE(YEAR('Portfolio Register'!$U45),MONTH('Portfolio Register'!$U45),1),1)=DATE(2026,5,1),'Portfolio Register'!$A45&amp;" (1)",IF(EDATE(DATE(YEAR('Portfolio Register'!$U45),MONTH('Portfolio Register'!$U45),1),2)=DATE(2026,5,1),'Portfolio Register'!$A45&amp;" (2)",IF(EDATE(DATE(YEAR('Portfolio Register'!$U45),MONTH('Portfolio Register'!$U45),1),3)=DATE(2026,5,1),'Portfolio Register'!$A45&amp;" (FINAL)",""))),"")))</f>
        <v/>
      </c>
      <c r="F46" s="106" t="str">
        <f aca="false">IF('Portfolio Register'!$A45="","",IF('Portfolio Register'!$U45="","",IFERROR(IF(EDATE(DATE(YEAR('Portfolio Register'!$U45),MONTH('Portfolio Register'!$U45),1),1)=DATE(2026,6,1),'Portfolio Register'!$A45&amp;" (1)",IF(EDATE(DATE(YEAR('Portfolio Register'!$U45),MONTH('Portfolio Register'!$U45),1),2)=DATE(2026,6,1),'Portfolio Register'!$A45&amp;" (2)",IF(EDATE(DATE(YEAR('Portfolio Register'!$U45),MONTH('Portfolio Register'!$U45),1),3)=DATE(2026,6,1),'Portfolio Register'!$A45&amp;" (FINAL)",""))),"")))</f>
        <v/>
      </c>
      <c r="G46" s="106" t="str">
        <f aca="false">IF('Portfolio Register'!$A45="","",IF('Portfolio Register'!$U45="","",IFERROR(IF(EDATE(DATE(YEAR('Portfolio Register'!$U45),MONTH('Portfolio Register'!$U45),1),1)=DATE(2026,7,1),'Portfolio Register'!$A45&amp;" (1)",IF(EDATE(DATE(YEAR('Portfolio Register'!$U45),MONTH('Portfolio Register'!$U45),1),2)=DATE(2026,7,1),'Portfolio Register'!$A45&amp;" (2)",IF(EDATE(DATE(YEAR('Portfolio Register'!$U45),MONTH('Portfolio Register'!$U45),1),3)=DATE(2026,7,1),'Portfolio Register'!$A45&amp;" (FINAL)",""))),"")))</f>
        <v/>
      </c>
      <c r="H46" s="107" t="str">
        <f aca="false">IF('Portfolio Register'!$A45="","",IF('Portfolio Register'!$U45="","",IFERROR(IF(EDATE(DATE(YEAR('Portfolio Register'!$U45),MONTH('Portfolio Register'!$U45),1),1)=DATE(2026,8,1),'Portfolio Register'!$A45&amp;" (1)",IF(EDATE(DATE(YEAR('Portfolio Register'!$U45),MONTH('Portfolio Register'!$U45),1),2)=DATE(2026,8,1),'Portfolio Register'!$A45&amp;" (2)",IF(EDATE(DATE(YEAR('Portfolio Register'!$U45),MONTH('Portfolio Register'!$U45),1),3)=DATE(2026,8,1),'Portfolio Register'!$A45&amp;" (FINAL)",""))),"")))</f>
        <v/>
      </c>
      <c r="I46" s="108" t="str">
        <f aca="false">IF('Portfolio Register'!$A45="","",IF('Portfolio Register'!$U45="","",IFERROR(IF(EDATE(DATE(YEAR('Portfolio Register'!$U45),MONTH('Portfolio Register'!$U45),1),1)=DATE(2026,9,1),'Portfolio Register'!$A45&amp;" (1)",IF(EDATE(DATE(YEAR('Portfolio Register'!$U45),MONTH('Portfolio Register'!$U45),1),2)=DATE(2026,9,1),'Portfolio Register'!$A45&amp;" (2)",IF(EDATE(DATE(YEAR('Portfolio Register'!$U45),MONTH('Portfolio Register'!$U45),1),3)=DATE(2026,9,1),'Portfolio Register'!$A45&amp;" (FINAL)",""))),"")))</f>
        <v/>
      </c>
      <c r="J46" s="108" t="str">
        <f aca="false">IF('Portfolio Register'!$A45="","",IF('Portfolio Register'!$U45="","",IFERROR(IF(EDATE(DATE(YEAR('Portfolio Register'!$U45),MONTH('Portfolio Register'!$U45),1),1)=DATE(2026,10,1),'Portfolio Register'!$A45&amp;" (1)",IF(EDATE(DATE(YEAR('Portfolio Register'!$U45),MONTH('Portfolio Register'!$U45),1),2)=DATE(2026,10,1),'Portfolio Register'!$A45&amp;" (2)",IF(EDATE(DATE(YEAR('Portfolio Register'!$U45),MONTH('Portfolio Register'!$U45),1),3)=DATE(2026,10,1),'Portfolio Register'!$A45&amp;" (FINAL)",""))),"")))</f>
        <v/>
      </c>
      <c r="K46" s="106" t="str">
        <f aca="false">IF('Portfolio Register'!$A45="","",IF('Portfolio Register'!$U45="","",IFERROR(IF(EDATE(DATE(YEAR('Portfolio Register'!$U45),MONTH('Portfolio Register'!$U45),1),1)=DATE(2026,11,1),'Portfolio Register'!$A45&amp;" (1)",IF(EDATE(DATE(YEAR('Portfolio Register'!$U45),MONTH('Portfolio Register'!$U45),1),2)=DATE(2026,11,1),'Portfolio Register'!$A45&amp;" (2)",IF(EDATE(DATE(YEAR('Portfolio Register'!$U45),MONTH('Portfolio Register'!$U45),1),3)=DATE(2026,11,1),'Portfolio Register'!$A45&amp;" (FINAL)",""))),"")))</f>
        <v/>
      </c>
      <c r="L46" s="106" t="str">
        <f aca="false">IF('Portfolio Register'!$A45="","",IF('Portfolio Register'!$U45="","",IFERROR(IF(EDATE(DATE(YEAR('Portfolio Register'!$U45),MONTH('Portfolio Register'!$U45),1),1)=DATE(2026,12,1),'Portfolio Register'!$A45&amp;" (1)",IF(EDATE(DATE(YEAR('Portfolio Register'!$U45),MONTH('Portfolio Register'!$U45),1),2)=DATE(2026,12,1),'Portfolio Register'!$A45&amp;" (2)",IF(EDATE(DATE(YEAR('Portfolio Register'!$U45),MONTH('Portfolio Register'!$U45),1),3)=DATE(2026,12,1),'Portfolio Register'!$A45&amp;" (FINAL)",""))),"")))</f>
        <v/>
      </c>
      <c r="M46" s="109" t="str">
        <f aca="false">IF('Portfolio Register'!$A45="","",IF('Portfolio Register'!$U45="","",IFERROR(IF(EDATE(DATE(YEAR('Portfolio Register'!$U45),MONTH('Portfolio Register'!$U45),1),1)=DATE(2027,1,1),'Portfolio Register'!$A45&amp;" (1)",IF(EDATE(DATE(YEAR('Portfolio Register'!$U45),MONTH('Portfolio Register'!$U45),1),2)=DATE(2027,1,1),'Portfolio Register'!$A45&amp;" (2)",IF(EDATE(DATE(YEAR('Portfolio Register'!$U45),MONTH('Portfolio Register'!$U45),1),3)=DATE(2027,1,1),'Portfolio Register'!$A45&amp;" (FINAL)",""))),"")))</f>
        <v/>
      </c>
      <c r="N46" s="106" t="str">
        <f aca="false">IF('Portfolio Register'!$A45="","",IF('Portfolio Register'!$U45="","",IFERROR(IF(EDATE(DATE(YEAR('Portfolio Register'!$U45),MONTH('Portfolio Register'!$U45),1),1)=DATE(2027,2,1),'Portfolio Register'!$A45&amp;" (1)",IF(EDATE(DATE(YEAR('Portfolio Register'!$U45),MONTH('Portfolio Register'!$U45),1),2)=DATE(2027,2,1),'Portfolio Register'!$A45&amp;" (2)",IF(EDATE(DATE(YEAR('Portfolio Register'!$U45),MONTH('Portfolio Register'!$U45),1),3)=DATE(2027,2,1),'Portfolio Register'!$A45&amp;" (FINAL)",""))),"")))</f>
        <v/>
      </c>
      <c r="O46" s="106" t="str">
        <f aca="false">IF('Portfolio Register'!$A45="","",IF('Portfolio Register'!$U45="","",IFERROR(IF(EDATE(DATE(YEAR('Portfolio Register'!$U45),MONTH('Portfolio Register'!$U45),1),1)=DATE(2027,3,1),'Portfolio Register'!$A45&amp;" (1)",IF(EDATE(DATE(YEAR('Portfolio Register'!$U45),MONTH('Portfolio Register'!$U45),1),2)=DATE(2027,3,1),'Portfolio Register'!$A45&amp;" (2)",IF(EDATE(DATE(YEAR('Portfolio Register'!$U45),MONTH('Portfolio Register'!$U45),1),3)=DATE(2027,3,1),'Portfolio Register'!$A45&amp;" (FINAL)",""))),"")))</f>
        <v/>
      </c>
      <c r="P46" s="106" t="str">
        <f aca="false">IF('Portfolio Register'!$A45="","",IF('Portfolio Register'!$U45="","",IFERROR(IF(EDATE(DATE(YEAR('Portfolio Register'!$U45),MONTH('Portfolio Register'!$U45),1),1)=DATE(2027,4,1),'Portfolio Register'!$A45&amp;" (1)",IF(EDATE(DATE(YEAR('Portfolio Register'!$U45),MONTH('Portfolio Register'!$U45),1),2)=DATE(2027,4,1),'Portfolio Register'!$A45&amp;" (2)",IF(EDATE(DATE(YEAR('Portfolio Register'!$U45),MONTH('Portfolio Register'!$U45),1),3)=DATE(2027,4,1),'Portfolio Register'!$A45&amp;" (FINAL)",""))),"")))</f>
        <v/>
      </c>
      <c r="Q46" s="106" t="str">
        <f aca="false">IF('Portfolio Register'!$A45="","",IF('Portfolio Register'!$U45="","",IFERROR(IF(EDATE(DATE(YEAR('Portfolio Register'!$U45),MONTH('Portfolio Register'!$U45),1),1)=DATE(2027,5,1),'Portfolio Register'!$A45&amp;" (1)",IF(EDATE(DATE(YEAR('Portfolio Register'!$U45),MONTH('Portfolio Register'!$U45),1),2)=DATE(2027,5,1),'Portfolio Register'!$A45&amp;" (2)",IF(EDATE(DATE(YEAR('Portfolio Register'!$U45),MONTH('Portfolio Register'!$U45),1),3)=DATE(2027,5,1),'Portfolio Register'!$A45&amp;" (FINAL)",""))),"")))</f>
        <v/>
      </c>
      <c r="R46" s="106" t="str">
        <f aca="false">IF('Portfolio Register'!$A45="","",IF('Portfolio Register'!$U45="","",IFERROR(IF(EDATE(DATE(YEAR('Portfolio Register'!$U45),MONTH('Portfolio Register'!$U45),1),1)=DATE(2027,6,1),'Portfolio Register'!$A45&amp;" (1)",IF(EDATE(DATE(YEAR('Portfolio Register'!$U45),MONTH('Portfolio Register'!$U45),1),2)=DATE(2027,6,1),'Portfolio Register'!$A45&amp;" (2)",IF(EDATE(DATE(YEAR('Portfolio Register'!$U45),MONTH('Portfolio Register'!$U45),1),3)=DATE(2027,6,1),'Portfolio Register'!$A45&amp;" (FINAL)",""))),"")))</f>
        <v/>
      </c>
      <c r="S46" s="106" t="str">
        <f aca="false">IF('Portfolio Register'!$A45="","",IF('Portfolio Register'!$U45="","",IFERROR(IF(EDATE(DATE(YEAR('Portfolio Register'!$U45),MONTH('Portfolio Register'!$U45),1),1)=DATE(2027,7,1),'Portfolio Register'!$A45&amp;" (1)",IF(EDATE(DATE(YEAR('Portfolio Register'!$U45),MONTH('Portfolio Register'!$U45),1),2)=DATE(2027,7,1),'Portfolio Register'!$A45&amp;" (2)",IF(EDATE(DATE(YEAR('Portfolio Register'!$U45),MONTH('Portfolio Register'!$U45),1),3)=DATE(2027,7,1),'Portfolio Register'!$A45&amp;" (FINAL)",""))),"")))</f>
        <v/>
      </c>
      <c r="T46" s="106" t="str">
        <f aca="false">IF('Portfolio Register'!$A45="","",IF('Portfolio Register'!$U45="","",IFERROR(IF(EDATE(DATE(YEAR('Portfolio Register'!$U45),MONTH('Portfolio Register'!$U45),1),1)=DATE(2027,8,1),'Portfolio Register'!$A45&amp;" (1)",IF(EDATE(DATE(YEAR('Portfolio Register'!$U45),MONTH('Portfolio Register'!$U45),1),2)=DATE(2027,8,1),'Portfolio Register'!$A45&amp;" (2)",IF(EDATE(DATE(YEAR('Portfolio Register'!$U45),MONTH('Portfolio Register'!$U45),1),3)=DATE(2027,8,1),'Portfolio Register'!$A45&amp;" (FINAL)",""))),"")))</f>
        <v/>
      </c>
      <c r="U46" s="106" t="str">
        <f aca="false">IF('Portfolio Register'!$A45="","",IF('Portfolio Register'!$U45="","",IFERROR(IF(EDATE(DATE(YEAR('Portfolio Register'!$U45),MONTH('Portfolio Register'!$U45),1),1)=DATE(2027,9,1),'Portfolio Register'!$A45&amp;" (1)",IF(EDATE(DATE(YEAR('Portfolio Register'!$U45),MONTH('Portfolio Register'!$U45),1),2)=DATE(2027,9,1),'Portfolio Register'!$A45&amp;" (2)",IF(EDATE(DATE(YEAR('Portfolio Register'!$U45),MONTH('Portfolio Register'!$U45),1),3)=DATE(2027,9,1),'Portfolio Register'!$A45&amp;" (FINAL)",""))),"")))</f>
        <v/>
      </c>
      <c r="V46" s="106" t="str">
        <f aca="false">IF('Portfolio Register'!$A45="","",IF('Portfolio Register'!$U45="","",IFERROR(IF(EDATE(DATE(YEAR('Portfolio Register'!$U45),MONTH('Portfolio Register'!$U45),1),1)=DATE(2027,10,1),'Portfolio Register'!$A45&amp;" (1)",IF(EDATE(DATE(YEAR('Portfolio Register'!$U45),MONTH('Portfolio Register'!$U45),1),2)=DATE(2027,10,1),'Portfolio Register'!$A45&amp;" (2)",IF(EDATE(DATE(YEAR('Portfolio Register'!$U45),MONTH('Portfolio Register'!$U45),1),3)=DATE(2027,10,1),'Portfolio Register'!$A45&amp;" (FINAL)",""))),"")))</f>
        <v/>
      </c>
      <c r="W46" s="106" t="str">
        <f aca="false">IF('Portfolio Register'!$A45="","",IF('Portfolio Register'!$U45="","",IFERROR(IF(EDATE(DATE(YEAR('Portfolio Register'!$U45),MONTH('Portfolio Register'!$U45),1),1)=DATE(2027,11,1),'Portfolio Register'!$A45&amp;" (1)",IF(EDATE(DATE(YEAR('Portfolio Register'!$U45),MONTH('Portfolio Register'!$U45),1),2)=DATE(2027,11,1),'Portfolio Register'!$A45&amp;" (2)",IF(EDATE(DATE(YEAR('Portfolio Register'!$U45),MONTH('Portfolio Register'!$U45),1),3)=DATE(2027,11,1),'Portfolio Register'!$A45&amp;" (FINAL)",""))),"")))</f>
        <v/>
      </c>
      <c r="X46" s="106" t="str">
        <f aca="false">IF('Portfolio Register'!$A45="","",IF('Portfolio Register'!$U45="","",IFERROR(IF(EDATE(DATE(YEAR('Portfolio Register'!$U45),MONTH('Portfolio Register'!$U45),1),1)=DATE(2027,12,1),'Portfolio Register'!$A45&amp;" (1)",IF(EDATE(DATE(YEAR('Portfolio Register'!$U45),MONTH('Portfolio Register'!$U45),1),2)=DATE(2027,12,1),'Portfolio Register'!$A45&amp;" (2)",IF(EDATE(DATE(YEAR('Portfolio Register'!$U45),MONTH('Portfolio Register'!$U45),1),3)=DATE(2027,12,1),'Portfolio Register'!$A45&amp;" (FINAL)",""))),"")))</f>
        <v/>
      </c>
    </row>
    <row r="47" customFormat="false" ht="21.95" hidden="false" customHeight="true" outlineLevel="0" collapsed="false">
      <c r="A47" s="106" t="str">
        <f aca="false">IF('Portfolio Register'!$A46="","",IF('Portfolio Register'!$U46="","",IFERROR(IF(EDATE(DATE(YEAR('Portfolio Register'!$U46),MONTH('Portfolio Register'!$U46),1),1)=DATE(2026,1,1),'Portfolio Register'!$A46&amp;" (1)",IF(EDATE(DATE(YEAR('Portfolio Register'!$U46),MONTH('Portfolio Register'!$U46),1),2)=DATE(2026,1,1),'Portfolio Register'!$A46&amp;" (2)",IF(EDATE(DATE(YEAR('Portfolio Register'!$U46),MONTH('Portfolio Register'!$U46),1),3)=DATE(2026,1,1),'Portfolio Register'!$A46&amp;" (FINAL)",""))),"")))</f>
        <v/>
      </c>
      <c r="B47" s="106" t="str">
        <f aca="false">IF('Portfolio Register'!$A46="","",IF('Portfolio Register'!$U46="","",IFERROR(IF(EDATE(DATE(YEAR('Portfolio Register'!$U46),MONTH('Portfolio Register'!$U46),1),1)=DATE(2026,2,1),'Portfolio Register'!$A46&amp;" (1)",IF(EDATE(DATE(YEAR('Portfolio Register'!$U46),MONTH('Portfolio Register'!$U46),1),2)=DATE(2026,2,1),'Portfolio Register'!$A46&amp;" (2)",IF(EDATE(DATE(YEAR('Portfolio Register'!$U46),MONTH('Portfolio Register'!$U46),1),3)=DATE(2026,2,1),'Portfolio Register'!$A46&amp;" (FINAL)",""))),"")))</f>
        <v/>
      </c>
      <c r="C47" s="106" t="str">
        <f aca="false">IF('Portfolio Register'!$A46="","",IF('Portfolio Register'!$U46="","",IFERROR(IF(EDATE(DATE(YEAR('Portfolio Register'!$U46),MONTH('Portfolio Register'!$U46),1),1)=DATE(2026,3,1),'Portfolio Register'!$A46&amp;" (1)",IF(EDATE(DATE(YEAR('Portfolio Register'!$U46),MONTH('Portfolio Register'!$U46),1),2)=DATE(2026,3,1),'Portfolio Register'!$A46&amp;" (2)",IF(EDATE(DATE(YEAR('Portfolio Register'!$U46),MONTH('Portfolio Register'!$U46),1),3)=DATE(2026,3,1),'Portfolio Register'!$A46&amp;" (FINAL)",""))),"")))</f>
        <v/>
      </c>
      <c r="D47" s="106" t="str">
        <f aca="false">IF('Portfolio Register'!$A46="","",IF('Portfolio Register'!$U46="","",IFERROR(IF(EDATE(DATE(YEAR('Portfolio Register'!$U46),MONTH('Portfolio Register'!$U46),1),1)=DATE(2026,4,1),'Portfolio Register'!$A46&amp;" (1)",IF(EDATE(DATE(YEAR('Portfolio Register'!$U46),MONTH('Portfolio Register'!$U46),1),2)=DATE(2026,4,1),'Portfolio Register'!$A46&amp;" (2)",IF(EDATE(DATE(YEAR('Portfolio Register'!$U46),MONTH('Portfolio Register'!$U46),1),3)=DATE(2026,4,1),'Portfolio Register'!$A46&amp;" (FINAL)",""))),"")))</f>
        <v/>
      </c>
      <c r="E47" s="106" t="str">
        <f aca="false">IF('Portfolio Register'!$A46="","",IF('Portfolio Register'!$U46="","",IFERROR(IF(EDATE(DATE(YEAR('Portfolio Register'!$U46),MONTH('Portfolio Register'!$U46),1),1)=DATE(2026,5,1),'Portfolio Register'!$A46&amp;" (1)",IF(EDATE(DATE(YEAR('Portfolio Register'!$U46),MONTH('Portfolio Register'!$U46),1),2)=DATE(2026,5,1),'Portfolio Register'!$A46&amp;" (2)",IF(EDATE(DATE(YEAR('Portfolio Register'!$U46),MONTH('Portfolio Register'!$U46),1),3)=DATE(2026,5,1),'Portfolio Register'!$A46&amp;" (FINAL)",""))),"")))</f>
        <v/>
      </c>
      <c r="F47" s="106" t="str">
        <f aca="false">IF('Portfolio Register'!$A46="","",IF('Portfolio Register'!$U46="","",IFERROR(IF(EDATE(DATE(YEAR('Portfolio Register'!$U46),MONTH('Portfolio Register'!$U46),1),1)=DATE(2026,6,1),'Portfolio Register'!$A46&amp;" (1)",IF(EDATE(DATE(YEAR('Portfolio Register'!$U46),MONTH('Portfolio Register'!$U46),1),2)=DATE(2026,6,1),'Portfolio Register'!$A46&amp;" (2)",IF(EDATE(DATE(YEAR('Portfolio Register'!$U46),MONTH('Portfolio Register'!$U46),1),3)=DATE(2026,6,1),'Portfolio Register'!$A46&amp;" (FINAL)",""))),"")))</f>
        <v/>
      </c>
      <c r="G47" s="106" t="str">
        <f aca="false">IF('Portfolio Register'!$A46="","",IF('Portfolio Register'!$U46="","",IFERROR(IF(EDATE(DATE(YEAR('Portfolio Register'!$U46),MONTH('Portfolio Register'!$U46),1),1)=DATE(2026,7,1),'Portfolio Register'!$A46&amp;" (1)",IF(EDATE(DATE(YEAR('Portfolio Register'!$U46),MONTH('Portfolio Register'!$U46),1),2)=DATE(2026,7,1),'Portfolio Register'!$A46&amp;" (2)",IF(EDATE(DATE(YEAR('Portfolio Register'!$U46),MONTH('Portfolio Register'!$U46),1),3)=DATE(2026,7,1),'Portfolio Register'!$A46&amp;" (FINAL)",""))),"")))</f>
        <v/>
      </c>
      <c r="H47" s="107" t="str">
        <f aca="false">IF('Portfolio Register'!$A46="","",IF('Portfolio Register'!$U46="","",IFERROR(IF(EDATE(DATE(YEAR('Portfolio Register'!$U46),MONTH('Portfolio Register'!$U46),1),1)=DATE(2026,8,1),'Portfolio Register'!$A46&amp;" (1)",IF(EDATE(DATE(YEAR('Portfolio Register'!$U46),MONTH('Portfolio Register'!$U46),1),2)=DATE(2026,8,1),'Portfolio Register'!$A46&amp;" (2)",IF(EDATE(DATE(YEAR('Portfolio Register'!$U46),MONTH('Portfolio Register'!$U46),1),3)=DATE(2026,8,1),'Portfolio Register'!$A46&amp;" (FINAL)",""))),"")))</f>
        <v/>
      </c>
      <c r="I47" s="108" t="str">
        <f aca="false">IF('Portfolio Register'!$A46="","",IF('Portfolio Register'!$U46="","",IFERROR(IF(EDATE(DATE(YEAR('Portfolio Register'!$U46),MONTH('Portfolio Register'!$U46),1),1)=DATE(2026,9,1),'Portfolio Register'!$A46&amp;" (1)",IF(EDATE(DATE(YEAR('Portfolio Register'!$U46),MONTH('Portfolio Register'!$U46),1),2)=DATE(2026,9,1),'Portfolio Register'!$A46&amp;" (2)",IF(EDATE(DATE(YEAR('Portfolio Register'!$U46),MONTH('Portfolio Register'!$U46),1),3)=DATE(2026,9,1),'Portfolio Register'!$A46&amp;" (FINAL)",""))),"")))</f>
        <v/>
      </c>
      <c r="J47" s="108" t="str">
        <f aca="false">IF('Portfolio Register'!$A46="","",IF('Portfolio Register'!$U46="","",IFERROR(IF(EDATE(DATE(YEAR('Portfolio Register'!$U46),MONTH('Portfolio Register'!$U46),1),1)=DATE(2026,10,1),'Portfolio Register'!$A46&amp;" (1)",IF(EDATE(DATE(YEAR('Portfolio Register'!$U46),MONTH('Portfolio Register'!$U46),1),2)=DATE(2026,10,1),'Portfolio Register'!$A46&amp;" (2)",IF(EDATE(DATE(YEAR('Portfolio Register'!$U46),MONTH('Portfolio Register'!$U46),1),3)=DATE(2026,10,1),'Portfolio Register'!$A46&amp;" (FINAL)",""))),"")))</f>
        <v/>
      </c>
      <c r="K47" s="106" t="str">
        <f aca="false">IF('Portfolio Register'!$A46="","",IF('Portfolio Register'!$U46="","",IFERROR(IF(EDATE(DATE(YEAR('Portfolio Register'!$U46),MONTH('Portfolio Register'!$U46),1),1)=DATE(2026,11,1),'Portfolio Register'!$A46&amp;" (1)",IF(EDATE(DATE(YEAR('Portfolio Register'!$U46),MONTH('Portfolio Register'!$U46),1),2)=DATE(2026,11,1),'Portfolio Register'!$A46&amp;" (2)",IF(EDATE(DATE(YEAR('Portfolio Register'!$U46),MONTH('Portfolio Register'!$U46),1),3)=DATE(2026,11,1),'Portfolio Register'!$A46&amp;" (FINAL)",""))),"")))</f>
        <v/>
      </c>
      <c r="L47" s="106" t="str">
        <f aca="false">IF('Portfolio Register'!$A46="","",IF('Portfolio Register'!$U46="","",IFERROR(IF(EDATE(DATE(YEAR('Portfolio Register'!$U46),MONTH('Portfolio Register'!$U46),1),1)=DATE(2026,12,1),'Portfolio Register'!$A46&amp;" (1)",IF(EDATE(DATE(YEAR('Portfolio Register'!$U46),MONTH('Portfolio Register'!$U46),1),2)=DATE(2026,12,1),'Portfolio Register'!$A46&amp;" (2)",IF(EDATE(DATE(YEAR('Portfolio Register'!$U46),MONTH('Portfolio Register'!$U46),1),3)=DATE(2026,12,1),'Portfolio Register'!$A46&amp;" (FINAL)",""))),"")))</f>
        <v/>
      </c>
      <c r="M47" s="109" t="str">
        <f aca="false">IF('Portfolio Register'!$A46="","",IF('Portfolio Register'!$U46="","",IFERROR(IF(EDATE(DATE(YEAR('Portfolio Register'!$U46),MONTH('Portfolio Register'!$U46),1),1)=DATE(2027,1,1),'Portfolio Register'!$A46&amp;" (1)",IF(EDATE(DATE(YEAR('Portfolio Register'!$U46),MONTH('Portfolio Register'!$U46),1),2)=DATE(2027,1,1),'Portfolio Register'!$A46&amp;" (2)",IF(EDATE(DATE(YEAR('Portfolio Register'!$U46),MONTH('Portfolio Register'!$U46),1),3)=DATE(2027,1,1),'Portfolio Register'!$A46&amp;" (FINAL)",""))),"")))</f>
        <v/>
      </c>
      <c r="N47" s="106" t="str">
        <f aca="false">IF('Portfolio Register'!$A46="","",IF('Portfolio Register'!$U46="","",IFERROR(IF(EDATE(DATE(YEAR('Portfolio Register'!$U46),MONTH('Portfolio Register'!$U46),1),1)=DATE(2027,2,1),'Portfolio Register'!$A46&amp;" (1)",IF(EDATE(DATE(YEAR('Portfolio Register'!$U46),MONTH('Portfolio Register'!$U46),1),2)=DATE(2027,2,1),'Portfolio Register'!$A46&amp;" (2)",IF(EDATE(DATE(YEAR('Portfolio Register'!$U46),MONTH('Portfolio Register'!$U46),1),3)=DATE(2027,2,1),'Portfolio Register'!$A46&amp;" (FINAL)",""))),"")))</f>
        <v/>
      </c>
      <c r="O47" s="106" t="str">
        <f aca="false">IF('Portfolio Register'!$A46="","",IF('Portfolio Register'!$U46="","",IFERROR(IF(EDATE(DATE(YEAR('Portfolio Register'!$U46),MONTH('Portfolio Register'!$U46),1),1)=DATE(2027,3,1),'Portfolio Register'!$A46&amp;" (1)",IF(EDATE(DATE(YEAR('Portfolio Register'!$U46),MONTH('Portfolio Register'!$U46),1),2)=DATE(2027,3,1),'Portfolio Register'!$A46&amp;" (2)",IF(EDATE(DATE(YEAR('Portfolio Register'!$U46),MONTH('Portfolio Register'!$U46),1),3)=DATE(2027,3,1),'Portfolio Register'!$A46&amp;" (FINAL)",""))),"")))</f>
        <v/>
      </c>
      <c r="P47" s="106" t="str">
        <f aca="false">IF('Portfolio Register'!$A46="","",IF('Portfolio Register'!$U46="","",IFERROR(IF(EDATE(DATE(YEAR('Portfolio Register'!$U46),MONTH('Portfolio Register'!$U46),1),1)=DATE(2027,4,1),'Portfolio Register'!$A46&amp;" (1)",IF(EDATE(DATE(YEAR('Portfolio Register'!$U46),MONTH('Portfolio Register'!$U46),1),2)=DATE(2027,4,1),'Portfolio Register'!$A46&amp;" (2)",IF(EDATE(DATE(YEAR('Portfolio Register'!$U46),MONTH('Portfolio Register'!$U46),1),3)=DATE(2027,4,1),'Portfolio Register'!$A46&amp;" (FINAL)",""))),"")))</f>
        <v/>
      </c>
      <c r="Q47" s="106" t="str">
        <f aca="false">IF('Portfolio Register'!$A46="","",IF('Portfolio Register'!$U46="","",IFERROR(IF(EDATE(DATE(YEAR('Portfolio Register'!$U46),MONTH('Portfolio Register'!$U46),1),1)=DATE(2027,5,1),'Portfolio Register'!$A46&amp;" (1)",IF(EDATE(DATE(YEAR('Portfolio Register'!$U46),MONTH('Portfolio Register'!$U46),1),2)=DATE(2027,5,1),'Portfolio Register'!$A46&amp;" (2)",IF(EDATE(DATE(YEAR('Portfolio Register'!$U46),MONTH('Portfolio Register'!$U46),1),3)=DATE(2027,5,1),'Portfolio Register'!$A46&amp;" (FINAL)",""))),"")))</f>
        <v/>
      </c>
      <c r="R47" s="106" t="str">
        <f aca="false">IF('Portfolio Register'!$A46="","",IF('Portfolio Register'!$U46="","",IFERROR(IF(EDATE(DATE(YEAR('Portfolio Register'!$U46),MONTH('Portfolio Register'!$U46),1),1)=DATE(2027,6,1),'Portfolio Register'!$A46&amp;" (1)",IF(EDATE(DATE(YEAR('Portfolio Register'!$U46),MONTH('Portfolio Register'!$U46),1),2)=DATE(2027,6,1),'Portfolio Register'!$A46&amp;" (2)",IF(EDATE(DATE(YEAR('Portfolio Register'!$U46),MONTH('Portfolio Register'!$U46),1),3)=DATE(2027,6,1),'Portfolio Register'!$A46&amp;" (FINAL)",""))),"")))</f>
        <v/>
      </c>
      <c r="S47" s="106" t="str">
        <f aca="false">IF('Portfolio Register'!$A46="","",IF('Portfolio Register'!$U46="","",IFERROR(IF(EDATE(DATE(YEAR('Portfolio Register'!$U46),MONTH('Portfolio Register'!$U46),1),1)=DATE(2027,7,1),'Portfolio Register'!$A46&amp;" (1)",IF(EDATE(DATE(YEAR('Portfolio Register'!$U46),MONTH('Portfolio Register'!$U46),1),2)=DATE(2027,7,1),'Portfolio Register'!$A46&amp;" (2)",IF(EDATE(DATE(YEAR('Portfolio Register'!$U46),MONTH('Portfolio Register'!$U46),1),3)=DATE(2027,7,1),'Portfolio Register'!$A46&amp;" (FINAL)",""))),"")))</f>
        <v/>
      </c>
      <c r="T47" s="106" t="str">
        <f aca="false">IF('Portfolio Register'!$A46="","",IF('Portfolio Register'!$U46="","",IFERROR(IF(EDATE(DATE(YEAR('Portfolio Register'!$U46),MONTH('Portfolio Register'!$U46),1),1)=DATE(2027,8,1),'Portfolio Register'!$A46&amp;" (1)",IF(EDATE(DATE(YEAR('Portfolio Register'!$U46),MONTH('Portfolio Register'!$U46),1),2)=DATE(2027,8,1),'Portfolio Register'!$A46&amp;" (2)",IF(EDATE(DATE(YEAR('Portfolio Register'!$U46),MONTH('Portfolio Register'!$U46),1),3)=DATE(2027,8,1),'Portfolio Register'!$A46&amp;" (FINAL)",""))),"")))</f>
        <v/>
      </c>
      <c r="U47" s="106" t="str">
        <f aca="false">IF('Portfolio Register'!$A46="","",IF('Portfolio Register'!$U46="","",IFERROR(IF(EDATE(DATE(YEAR('Portfolio Register'!$U46),MONTH('Portfolio Register'!$U46),1),1)=DATE(2027,9,1),'Portfolio Register'!$A46&amp;" (1)",IF(EDATE(DATE(YEAR('Portfolio Register'!$U46),MONTH('Portfolio Register'!$U46),1),2)=DATE(2027,9,1),'Portfolio Register'!$A46&amp;" (2)",IF(EDATE(DATE(YEAR('Portfolio Register'!$U46),MONTH('Portfolio Register'!$U46),1),3)=DATE(2027,9,1),'Portfolio Register'!$A46&amp;" (FINAL)",""))),"")))</f>
        <v/>
      </c>
      <c r="V47" s="106" t="str">
        <f aca="false">IF('Portfolio Register'!$A46="","",IF('Portfolio Register'!$U46="","",IFERROR(IF(EDATE(DATE(YEAR('Portfolio Register'!$U46),MONTH('Portfolio Register'!$U46),1),1)=DATE(2027,10,1),'Portfolio Register'!$A46&amp;" (1)",IF(EDATE(DATE(YEAR('Portfolio Register'!$U46),MONTH('Portfolio Register'!$U46),1),2)=DATE(2027,10,1),'Portfolio Register'!$A46&amp;" (2)",IF(EDATE(DATE(YEAR('Portfolio Register'!$U46),MONTH('Portfolio Register'!$U46),1),3)=DATE(2027,10,1),'Portfolio Register'!$A46&amp;" (FINAL)",""))),"")))</f>
        <v/>
      </c>
      <c r="W47" s="106" t="str">
        <f aca="false">IF('Portfolio Register'!$A46="","",IF('Portfolio Register'!$U46="","",IFERROR(IF(EDATE(DATE(YEAR('Portfolio Register'!$U46),MONTH('Portfolio Register'!$U46),1),1)=DATE(2027,11,1),'Portfolio Register'!$A46&amp;" (1)",IF(EDATE(DATE(YEAR('Portfolio Register'!$U46),MONTH('Portfolio Register'!$U46),1),2)=DATE(2027,11,1),'Portfolio Register'!$A46&amp;" (2)",IF(EDATE(DATE(YEAR('Portfolio Register'!$U46),MONTH('Portfolio Register'!$U46),1),3)=DATE(2027,11,1),'Portfolio Register'!$A46&amp;" (FINAL)",""))),"")))</f>
        <v/>
      </c>
      <c r="X47" s="106" t="str">
        <f aca="false">IF('Portfolio Register'!$A46="","",IF('Portfolio Register'!$U46="","",IFERROR(IF(EDATE(DATE(YEAR('Portfolio Register'!$U46),MONTH('Portfolio Register'!$U46),1),1)=DATE(2027,12,1),'Portfolio Register'!$A46&amp;" (1)",IF(EDATE(DATE(YEAR('Portfolio Register'!$U46),MONTH('Portfolio Register'!$U46),1),2)=DATE(2027,12,1),'Portfolio Register'!$A46&amp;" (2)",IF(EDATE(DATE(YEAR('Portfolio Register'!$U46),MONTH('Portfolio Register'!$U46),1),3)=DATE(2027,12,1),'Portfolio Register'!$A46&amp;" (FINAL)",""))),"")))</f>
        <v/>
      </c>
    </row>
    <row r="48" customFormat="false" ht="21.95" hidden="false" customHeight="true" outlineLevel="0" collapsed="false">
      <c r="A48" s="106" t="str">
        <f aca="false">IF('Portfolio Register'!$A47="","",IF('Portfolio Register'!$U47="","",IFERROR(IF(EDATE(DATE(YEAR('Portfolio Register'!$U47),MONTH('Portfolio Register'!$U47),1),1)=DATE(2026,1,1),'Portfolio Register'!$A47&amp;" (1)",IF(EDATE(DATE(YEAR('Portfolio Register'!$U47),MONTH('Portfolio Register'!$U47),1),2)=DATE(2026,1,1),'Portfolio Register'!$A47&amp;" (2)",IF(EDATE(DATE(YEAR('Portfolio Register'!$U47),MONTH('Portfolio Register'!$U47),1),3)=DATE(2026,1,1),'Portfolio Register'!$A47&amp;" (FINAL)",""))),"")))</f>
        <v/>
      </c>
      <c r="B48" s="106" t="str">
        <f aca="false">IF('Portfolio Register'!$A47="","",IF('Portfolio Register'!$U47="","",IFERROR(IF(EDATE(DATE(YEAR('Portfolio Register'!$U47),MONTH('Portfolio Register'!$U47),1),1)=DATE(2026,2,1),'Portfolio Register'!$A47&amp;" (1)",IF(EDATE(DATE(YEAR('Portfolio Register'!$U47),MONTH('Portfolio Register'!$U47),1),2)=DATE(2026,2,1),'Portfolio Register'!$A47&amp;" (2)",IF(EDATE(DATE(YEAR('Portfolio Register'!$U47),MONTH('Portfolio Register'!$U47),1),3)=DATE(2026,2,1),'Portfolio Register'!$A47&amp;" (FINAL)",""))),"")))</f>
        <v/>
      </c>
      <c r="C48" s="106" t="str">
        <f aca="false">IF('Portfolio Register'!$A47="","",IF('Portfolio Register'!$U47="","",IFERROR(IF(EDATE(DATE(YEAR('Portfolio Register'!$U47),MONTH('Portfolio Register'!$U47),1),1)=DATE(2026,3,1),'Portfolio Register'!$A47&amp;" (1)",IF(EDATE(DATE(YEAR('Portfolio Register'!$U47),MONTH('Portfolio Register'!$U47),1),2)=DATE(2026,3,1),'Portfolio Register'!$A47&amp;" (2)",IF(EDATE(DATE(YEAR('Portfolio Register'!$U47),MONTH('Portfolio Register'!$U47),1),3)=DATE(2026,3,1),'Portfolio Register'!$A47&amp;" (FINAL)",""))),"")))</f>
        <v/>
      </c>
      <c r="D48" s="106" t="str">
        <f aca="false">IF('Portfolio Register'!$A47="","",IF('Portfolio Register'!$U47="","",IFERROR(IF(EDATE(DATE(YEAR('Portfolio Register'!$U47),MONTH('Portfolio Register'!$U47),1),1)=DATE(2026,4,1),'Portfolio Register'!$A47&amp;" (1)",IF(EDATE(DATE(YEAR('Portfolio Register'!$U47),MONTH('Portfolio Register'!$U47),1),2)=DATE(2026,4,1),'Portfolio Register'!$A47&amp;" (2)",IF(EDATE(DATE(YEAR('Portfolio Register'!$U47),MONTH('Portfolio Register'!$U47),1),3)=DATE(2026,4,1),'Portfolio Register'!$A47&amp;" (FINAL)",""))),"")))</f>
        <v/>
      </c>
      <c r="E48" s="106" t="str">
        <f aca="false">IF('Portfolio Register'!$A47="","",IF('Portfolio Register'!$U47="","",IFERROR(IF(EDATE(DATE(YEAR('Portfolio Register'!$U47),MONTH('Portfolio Register'!$U47),1),1)=DATE(2026,5,1),'Portfolio Register'!$A47&amp;" (1)",IF(EDATE(DATE(YEAR('Portfolio Register'!$U47),MONTH('Portfolio Register'!$U47),1),2)=DATE(2026,5,1),'Portfolio Register'!$A47&amp;" (2)",IF(EDATE(DATE(YEAR('Portfolio Register'!$U47),MONTH('Portfolio Register'!$U47),1),3)=DATE(2026,5,1),'Portfolio Register'!$A47&amp;" (FINAL)",""))),"")))</f>
        <v/>
      </c>
      <c r="F48" s="106" t="str">
        <f aca="false">IF('Portfolio Register'!$A47="","",IF('Portfolio Register'!$U47="","",IFERROR(IF(EDATE(DATE(YEAR('Portfolio Register'!$U47),MONTH('Portfolio Register'!$U47),1),1)=DATE(2026,6,1),'Portfolio Register'!$A47&amp;" (1)",IF(EDATE(DATE(YEAR('Portfolio Register'!$U47),MONTH('Portfolio Register'!$U47),1),2)=DATE(2026,6,1),'Portfolio Register'!$A47&amp;" (2)",IF(EDATE(DATE(YEAR('Portfolio Register'!$U47),MONTH('Portfolio Register'!$U47),1),3)=DATE(2026,6,1),'Portfolio Register'!$A47&amp;" (FINAL)",""))),"")))</f>
        <v/>
      </c>
      <c r="G48" s="106" t="str">
        <f aca="false">IF('Portfolio Register'!$A47="","",IF('Portfolio Register'!$U47="","",IFERROR(IF(EDATE(DATE(YEAR('Portfolio Register'!$U47),MONTH('Portfolio Register'!$U47),1),1)=DATE(2026,7,1),'Portfolio Register'!$A47&amp;" (1)",IF(EDATE(DATE(YEAR('Portfolio Register'!$U47),MONTH('Portfolio Register'!$U47),1),2)=DATE(2026,7,1),'Portfolio Register'!$A47&amp;" (2)",IF(EDATE(DATE(YEAR('Portfolio Register'!$U47),MONTH('Portfolio Register'!$U47),1),3)=DATE(2026,7,1),'Portfolio Register'!$A47&amp;" (FINAL)",""))),"")))</f>
        <v/>
      </c>
      <c r="H48" s="107" t="str">
        <f aca="false">IF('Portfolio Register'!$A47="","",IF('Portfolio Register'!$U47="","",IFERROR(IF(EDATE(DATE(YEAR('Portfolio Register'!$U47),MONTH('Portfolio Register'!$U47),1),1)=DATE(2026,8,1),'Portfolio Register'!$A47&amp;" (1)",IF(EDATE(DATE(YEAR('Portfolio Register'!$U47),MONTH('Portfolio Register'!$U47),1),2)=DATE(2026,8,1),'Portfolio Register'!$A47&amp;" (2)",IF(EDATE(DATE(YEAR('Portfolio Register'!$U47),MONTH('Portfolio Register'!$U47),1),3)=DATE(2026,8,1),'Portfolio Register'!$A47&amp;" (FINAL)",""))),"")))</f>
        <v/>
      </c>
      <c r="I48" s="108" t="str">
        <f aca="false">IF('Portfolio Register'!$A47="","",IF('Portfolio Register'!$U47="","",IFERROR(IF(EDATE(DATE(YEAR('Portfolio Register'!$U47),MONTH('Portfolio Register'!$U47),1),1)=DATE(2026,9,1),'Portfolio Register'!$A47&amp;" (1)",IF(EDATE(DATE(YEAR('Portfolio Register'!$U47),MONTH('Portfolio Register'!$U47),1),2)=DATE(2026,9,1),'Portfolio Register'!$A47&amp;" (2)",IF(EDATE(DATE(YEAR('Portfolio Register'!$U47),MONTH('Portfolio Register'!$U47),1),3)=DATE(2026,9,1),'Portfolio Register'!$A47&amp;" (FINAL)",""))),"")))</f>
        <v/>
      </c>
      <c r="J48" s="108" t="str">
        <f aca="false">IF('Portfolio Register'!$A47="","",IF('Portfolio Register'!$U47="","",IFERROR(IF(EDATE(DATE(YEAR('Portfolio Register'!$U47),MONTH('Portfolio Register'!$U47),1),1)=DATE(2026,10,1),'Portfolio Register'!$A47&amp;" (1)",IF(EDATE(DATE(YEAR('Portfolio Register'!$U47),MONTH('Portfolio Register'!$U47),1),2)=DATE(2026,10,1),'Portfolio Register'!$A47&amp;" (2)",IF(EDATE(DATE(YEAR('Portfolio Register'!$U47),MONTH('Portfolio Register'!$U47),1),3)=DATE(2026,10,1),'Portfolio Register'!$A47&amp;" (FINAL)",""))),"")))</f>
        <v/>
      </c>
      <c r="K48" s="106" t="str">
        <f aca="false">IF('Portfolio Register'!$A47="","",IF('Portfolio Register'!$U47="","",IFERROR(IF(EDATE(DATE(YEAR('Portfolio Register'!$U47),MONTH('Portfolio Register'!$U47),1),1)=DATE(2026,11,1),'Portfolio Register'!$A47&amp;" (1)",IF(EDATE(DATE(YEAR('Portfolio Register'!$U47),MONTH('Portfolio Register'!$U47),1),2)=DATE(2026,11,1),'Portfolio Register'!$A47&amp;" (2)",IF(EDATE(DATE(YEAR('Portfolio Register'!$U47),MONTH('Portfolio Register'!$U47),1),3)=DATE(2026,11,1),'Portfolio Register'!$A47&amp;" (FINAL)",""))),"")))</f>
        <v/>
      </c>
      <c r="L48" s="106" t="str">
        <f aca="false">IF('Portfolio Register'!$A47="","",IF('Portfolio Register'!$U47="","",IFERROR(IF(EDATE(DATE(YEAR('Portfolio Register'!$U47),MONTH('Portfolio Register'!$U47),1),1)=DATE(2026,12,1),'Portfolio Register'!$A47&amp;" (1)",IF(EDATE(DATE(YEAR('Portfolio Register'!$U47),MONTH('Portfolio Register'!$U47),1),2)=DATE(2026,12,1),'Portfolio Register'!$A47&amp;" (2)",IF(EDATE(DATE(YEAR('Portfolio Register'!$U47),MONTH('Portfolio Register'!$U47),1),3)=DATE(2026,12,1),'Portfolio Register'!$A47&amp;" (FINAL)",""))),"")))</f>
        <v/>
      </c>
      <c r="M48" s="109" t="str">
        <f aca="false">IF('Portfolio Register'!$A47="","",IF('Portfolio Register'!$U47="","",IFERROR(IF(EDATE(DATE(YEAR('Portfolio Register'!$U47),MONTH('Portfolio Register'!$U47),1),1)=DATE(2027,1,1),'Portfolio Register'!$A47&amp;" (1)",IF(EDATE(DATE(YEAR('Portfolio Register'!$U47),MONTH('Portfolio Register'!$U47),1),2)=DATE(2027,1,1),'Portfolio Register'!$A47&amp;" (2)",IF(EDATE(DATE(YEAR('Portfolio Register'!$U47),MONTH('Portfolio Register'!$U47),1),3)=DATE(2027,1,1),'Portfolio Register'!$A47&amp;" (FINAL)",""))),"")))</f>
        <v/>
      </c>
      <c r="N48" s="106" t="str">
        <f aca="false">IF('Portfolio Register'!$A47="","",IF('Portfolio Register'!$U47="","",IFERROR(IF(EDATE(DATE(YEAR('Portfolio Register'!$U47),MONTH('Portfolio Register'!$U47),1),1)=DATE(2027,2,1),'Portfolio Register'!$A47&amp;" (1)",IF(EDATE(DATE(YEAR('Portfolio Register'!$U47),MONTH('Portfolio Register'!$U47),1),2)=DATE(2027,2,1),'Portfolio Register'!$A47&amp;" (2)",IF(EDATE(DATE(YEAR('Portfolio Register'!$U47),MONTH('Portfolio Register'!$U47),1),3)=DATE(2027,2,1),'Portfolio Register'!$A47&amp;" (FINAL)",""))),"")))</f>
        <v/>
      </c>
      <c r="O48" s="106" t="str">
        <f aca="false">IF('Portfolio Register'!$A47="","",IF('Portfolio Register'!$U47="","",IFERROR(IF(EDATE(DATE(YEAR('Portfolio Register'!$U47),MONTH('Portfolio Register'!$U47),1),1)=DATE(2027,3,1),'Portfolio Register'!$A47&amp;" (1)",IF(EDATE(DATE(YEAR('Portfolio Register'!$U47),MONTH('Portfolio Register'!$U47),1),2)=DATE(2027,3,1),'Portfolio Register'!$A47&amp;" (2)",IF(EDATE(DATE(YEAR('Portfolio Register'!$U47),MONTH('Portfolio Register'!$U47),1),3)=DATE(2027,3,1),'Portfolio Register'!$A47&amp;" (FINAL)",""))),"")))</f>
        <v/>
      </c>
      <c r="P48" s="106" t="str">
        <f aca="false">IF('Portfolio Register'!$A47="","",IF('Portfolio Register'!$U47="","",IFERROR(IF(EDATE(DATE(YEAR('Portfolio Register'!$U47),MONTH('Portfolio Register'!$U47),1),1)=DATE(2027,4,1),'Portfolio Register'!$A47&amp;" (1)",IF(EDATE(DATE(YEAR('Portfolio Register'!$U47),MONTH('Portfolio Register'!$U47),1),2)=DATE(2027,4,1),'Portfolio Register'!$A47&amp;" (2)",IF(EDATE(DATE(YEAR('Portfolio Register'!$U47),MONTH('Portfolio Register'!$U47),1),3)=DATE(2027,4,1),'Portfolio Register'!$A47&amp;" (FINAL)",""))),"")))</f>
        <v/>
      </c>
      <c r="Q48" s="106" t="str">
        <f aca="false">IF('Portfolio Register'!$A47="","",IF('Portfolio Register'!$U47="","",IFERROR(IF(EDATE(DATE(YEAR('Portfolio Register'!$U47),MONTH('Portfolio Register'!$U47),1),1)=DATE(2027,5,1),'Portfolio Register'!$A47&amp;" (1)",IF(EDATE(DATE(YEAR('Portfolio Register'!$U47),MONTH('Portfolio Register'!$U47),1),2)=DATE(2027,5,1),'Portfolio Register'!$A47&amp;" (2)",IF(EDATE(DATE(YEAR('Portfolio Register'!$U47),MONTH('Portfolio Register'!$U47),1),3)=DATE(2027,5,1),'Portfolio Register'!$A47&amp;" (FINAL)",""))),"")))</f>
        <v/>
      </c>
      <c r="R48" s="106" t="str">
        <f aca="false">IF('Portfolio Register'!$A47="","",IF('Portfolio Register'!$U47="","",IFERROR(IF(EDATE(DATE(YEAR('Portfolio Register'!$U47),MONTH('Portfolio Register'!$U47),1),1)=DATE(2027,6,1),'Portfolio Register'!$A47&amp;" (1)",IF(EDATE(DATE(YEAR('Portfolio Register'!$U47),MONTH('Portfolio Register'!$U47),1),2)=DATE(2027,6,1),'Portfolio Register'!$A47&amp;" (2)",IF(EDATE(DATE(YEAR('Portfolio Register'!$U47),MONTH('Portfolio Register'!$U47),1),3)=DATE(2027,6,1),'Portfolio Register'!$A47&amp;" (FINAL)",""))),"")))</f>
        <v/>
      </c>
      <c r="S48" s="106" t="str">
        <f aca="false">IF('Portfolio Register'!$A47="","",IF('Portfolio Register'!$U47="","",IFERROR(IF(EDATE(DATE(YEAR('Portfolio Register'!$U47),MONTH('Portfolio Register'!$U47),1),1)=DATE(2027,7,1),'Portfolio Register'!$A47&amp;" (1)",IF(EDATE(DATE(YEAR('Portfolio Register'!$U47),MONTH('Portfolio Register'!$U47),1),2)=DATE(2027,7,1),'Portfolio Register'!$A47&amp;" (2)",IF(EDATE(DATE(YEAR('Portfolio Register'!$U47),MONTH('Portfolio Register'!$U47),1),3)=DATE(2027,7,1),'Portfolio Register'!$A47&amp;" (FINAL)",""))),"")))</f>
        <v/>
      </c>
      <c r="T48" s="106" t="str">
        <f aca="false">IF('Portfolio Register'!$A47="","",IF('Portfolio Register'!$U47="","",IFERROR(IF(EDATE(DATE(YEAR('Portfolio Register'!$U47),MONTH('Portfolio Register'!$U47),1),1)=DATE(2027,8,1),'Portfolio Register'!$A47&amp;" (1)",IF(EDATE(DATE(YEAR('Portfolio Register'!$U47),MONTH('Portfolio Register'!$U47),1),2)=DATE(2027,8,1),'Portfolio Register'!$A47&amp;" (2)",IF(EDATE(DATE(YEAR('Portfolio Register'!$U47),MONTH('Portfolio Register'!$U47),1),3)=DATE(2027,8,1),'Portfolio Register'!$A47&amp;" (FINAL)",""))),"")))</f>
        <v/>
      </c>
      <c r="U48" s="106" t="str">
        <f aca="false">IF('Portfolio Register'!$A47="","",IF('Portfolio Register'!$U47="","",IFERROR(IF(EDATE(DATE(YEAR('Portfolio Register'!$U47),MONTH('Portfolio Register'!$U47),1),1)=DATE(2027,9,1),'Portfolio Register'!$A47&amp;" (1)",IF(EDATE(DATE(YEAR('Portfolio Register'!$U47),MONTH('Portfolio Register'!$U47),1),2)=DATE(2027,9,1),'Portfolio Register'!$A47&amp;" (2)",IF(EDATE(DATE(YEAR('Portfolio Register'!$U47),MONTH('Portfolio Register'!$U47),1),3)=DATE(2027,9,1),'Portfolio Register'!$A47&amp;" (FINAL)",""))),"")))</f>
        <v/>
      </c>
      <c r="V48" s="106" t="str">
        <f aca="false">IF('Portfolio Register'!$A47="","",IF('Portfolio Register'!$U47="","",IFERROR(IF(EDATE(DATE(YEAR('Portfolio Register'!$U47),MONTH('Portfolio Register'!$U47),1),1)=DATE(2027,10,1),'Portfolio Register'!$A47&amp;" (1)",IF(EDATE(DATE(YEAR('Portfolio Register'!$U47),MONTH('Portfolio Register'!$U47),1),2)=DATE(2027,10,1),'Portfolio Register'!$A47&amp;" (2)",IF(EDATE(DATE(YEAR('Portfolio Register'!$U47),MONTH('Portfolio Register'!$U47),1),3)=DATE(2027,10,1),'Portfolio Register'!$A47&amp;" (FINAL)",""))),"")))</f>
        <v/>
      </c>
      <c r="W48" s="106" t="str">
        <f aca="false">IF('Portfolio Register'!$A47="","",IF('Portfolio Register'!$U47="","",IFERROR(IF(EDATE(DATE(YEAR('Portfolio Register'!$U47),MONTH('Portfolio Register'!$U47),1),1)=DATE(2027,11,1),'Portfolio Register'!$A47&amp;" (1)",IF(EDATE(DATE(YEAR('Portfolio Register'!$U47),MONTH('Portfolio Register'!$U47),1),2)=DATE(2027,11,1),'Portfolio Register'!$A47&amp;" (2)",IF(EDATE(DATE(YEAR('Portfolio Register'!$U47),MONTH('Portfolio Register'!$U47),1),3)=DATE(2027,11,1),'Portfolio Register'!$A47&amp;" (FINAL)",""))),"")))</f>
        <v/>
      </c>
      <c r="X48" s="106" t="str">
        <f aca="false">IF('Portfolio Register'!$A47="","",IF('Portfolio Register'!$U47="","",IFERROR(IF(EDATE(DATE(YEAR('Portfolio Register'!$U47),MONTH('Portfolio Register'!$U47),1),1)=DATE(2027,12,1),'Portfolio Register'!$A47&amp;" (1)",IF(EDATE(DATE(YEAR('Portfolio Register'!$U47),MONTH('Portfolio Register'!$U47),1),2)=DATE(2027,12,1),'Portfolio Register'!$A47&amp;" (2)",IF(EDATE(DATE(YEAR('Portfolio Register'!$U47),MONTH('Portfolio Register'!$U47),1),3)=DATE(2027,12,1),'Portfolio Register'!$A47&amp;" (FINAL)",""))),"")))</f>
        <v/>
      </c>
    </row>
    <row r="49" customFormat="false" ht="21.95" hidden="false" customHeight="true" outlineLevel="0" collapsed="false">
      <c r="A49" s="106" t="str">
        <f aca="false">IF('Portfolio Register'!$A48="","",IF('Portfolio Register'!$U48="","",IFERROR(IF(EDATE(DATE(YEAR('Portfolio Register'!$U48),MONTH('Portfolio Register'!$U48),1),1)=DATE(2026,1,1),'Portfolio Register'!$A48&amp;" (1)",IF(EDATE(DATE(YEAR('Portfolio Register'!$U48),MONTH('Portfolio Register'!$U48),1),2)=DATE(2026,1,1),'Portfolio Register'!$A48&amp;" (2)",IF(EDATE(DATE(YEAR('Portfolio Register'!$U48),MONTH('Portfolio Register'!$U48),1),3)=DATE(2026,1,1),'Portfolio Register'!$A48&amp;" (FINAL)",""))),"")))</f>
        <v/>
      </c>
      <c r="B49" s="106" t="str">
        <f aca="false">IF('Portfolio Register'!$A48="","",IF('Portfolio Register'!$U48="","",IFERROR(IF(EDATE(DATE(YEAR('Portfolio Register'!$U48),MONTH('Portfolio Register'!$U48),1),1)=DATE(2026,2,1),'Portfolio Register'!$A48&amp;" (1)",IF(EDATE(DATE(YEAR('Portfolio Register'!$U48),MONTH('Portfolio Register'!$U48),1),2)=DATE(2026,2,1),'Portfolio Register'!$A48&amp;" (2)",IF(EDATE(DATE(YEAR('Portfolio Register'!$U48),MONTH('Portfolio Register'!$U48),1),3)=DATE(2026,2,1),'Portfolio Register'!$A48&amp;" (FINAL)",""))),"")))</f>
        <v/>
      </c>
      <c r="C49" s="106" t="str">
        <f aca="false">IF('Portfolio Register'!$A48="","",IF('Portfolio Register'!$U48="","",IFERROR(IF(EDATE(DATE(YEAR('Portfolio Register'!$U48),MONTH('Portfolio Register'!$U48),1),1)=DATE(2026,3,1),'Portfolio Register'!$A48&amp;" (1)",IF(EDATE(DATE(YEAR('Portfolio Register'!$U48),MONTH('Portfolio Register'!$U48),1),2)=DATE(2026,3,1),'Portfolio Register'!$A48&amp;" (2)",IF(EDATE(DATE(YEAR('Portfolio Register'!$U48),MONTH('Portfolio Register'!$U48),1),3)=DATE(2026,3,1),'Portfolio Register'!$A48&amp;" (FINAL)",""))),"")))</f>
        <v/>
      </c>
      <c r="D49" s="106" t="str">
        <f aca="false">IF('Portfolio Register'!$A48="","",IF('Portfolio Register'!$U48="","",IFERROR(IF(EDATE(DATE(YEAR('Portfolio Register'!$U48),MONTH('Portfolio Register'!$U48),1),1)=DATE(2026,4,1),'Portfolio Register'!$A48&amp;" (1)",IF(EDATE(DATE(YEAR('Portfolio Register'!$U48),MONTH('Portfolio Register'!$U48),1),2)=DATE(2026,4,1),'Portfolio Register'!$A48&amp;" (2)",IF(EDATE(DATE(YEAR('Portfolio Register'!$U48),MONTH('Portfolio Register'!$U48),1),3)=DATE(2026,4,1),'Portfolio Register'!$A48&amp;" (FINAL)",""))),"")))</f>
        <v/>
      </c>
      <c r="E49" s="106" t="str">
        <f aca="false">IF('Portfolio Register'!$A48="","",IF('Portfolio Register'!$U48="","",IFERROR(IF(EDATE(DATE(YEAR('Portfolio Register'!$U48),MONTH('Portfolio Register'!$U48),1),1)=DATE(2026,5,1),'Portfolio Register'!$A48&amp;" (1)",IF(EDATE(DATE(YEAR('Portfolio Register'!$U48),MONTH('Portfolio Register'!$U48),1),2)=DATE(2026,5,1),'Portfolio Register'!$A48&amp;" (2)",IF(EDATE(DATE(YEAR('Portfolio Register'!$U48),MONTH('Portfolio Register'!$U48),1),3)=DATE(2026,5,1),'Portfolio Register'!$A48&amp;" (FINAL)",""))),"")))</f>
        <v/>
      </c>
      <c r="F49" s="106" t="str">
        <f aca="false">IF('Portfolio Register'!$A48="","",IF('Portfolio Register'!$U48="","",IFERROR(IF(EDATE(DATE(YEAR('Portfolio Register'!$U48),MONTH('Portfolio Register'!$U48),1),1)=DATE(2026,6,1),'Portfolio Register'!$A48&amp;" (1)",IF(EDATE(DATE(YEAR('Portfolio Register'!$U48),MONTH('Portfolio Register'!$U48),1),2)=DATE(2026,6,1),'Portfolio Register'!$A48&amp;" (2)",IF(EDATE(DATE(YEAR('Portfolio Register'!$U48),MONTH('Portfolio Register'!$U48),1),3)=DATE(2026,6,1),'Portfolio Register'!$A48&amp;" (FINAL)",""))),"")))</f>
        <v/>
      </c>
      <c r="G49" s="106" t="str">
        <f aca="false">IF('Portfolio Register'!$A48="","",IF('Portfolio Register'!$U48="","",IFERROR(IF(EDATE(DATE(YEAR('Portfolio Register'!$U48),MONTH('Portfolio Register'!$U48),1),1)=DATE(2026,7,1),'Portfolio Register'!$A48&amp;" (1)",IF(EDATE(DATE(YEAR('Portfolio Register'!$U48),MONTH('Portfolio Register'!$U48),1),2)=DATE(2026,7,1),'Portfolio Register'!$A48&amp;" (2)",IF(EDATE(DATE(YEAR('Portfolio Register'!$U48),MONTH('Portfolio Register'!$U48),1),3)=DATE(2026,7,1),'Portfolio Register'!$A48&amp;" (FINAL)",""))),"")))</f>
        <v/>
      </c>
      <c r="H49" s="107" t="str">
        <f aca="false">IF('Portfolio Register'!$A48="","",IF('Portfolio Register'!$U48="","",IFERROR(IF(EDATE(DATE(YEAR('Portfolio Register'!$U48),MONTH('Portfolio Register'!$U48),1),1)=DATE(2026,8,1),'Portfolio Register'!$A48&amp;" (1)",IF(EDATE(DATE(YEAR('Portfolio Register'!$U48),MONTH('Portfolio Register'!$U48),1),2)=DATE(2026,8,1),'Portfolio Register'!$A48&amp;" (2)",IF(EDATE(DATE(YEAR('Portfolio Register'!$U48),MONTH('Portfolio Register'!$U48),1),3)=DATE(2026,8,1),'Portfolio Register'!$A48&amp;" (FINAL)",""))),"")))</f>
        <v/>
      </c>
      <c r="I49" s="108" t="str">
        <f aca="false">IF('Portfolio Register'!$A48="","",IF('Portfolio Register'!$U48="","",IFERROR(IF(EDATE(DATE(YEAR('Portfolio Register'!$U48),MONTH('Portfolio Register'!$U48),1),1)=DATE(2026,9,1),'Portfolio Register'!$A48&amp;" (1)",IF(EDATE(DATE(YEAR('Portfolio Register'!$U48),MONTH('Portfolio Register'!$U48),1),2)=DATE(2026,9,1),'Portfolio Register'!$A48&amp;" (2)",IF(EDATE(DATE(YEAR('Portfolio Register'!$U48),MONTH('Portfolio Register'!$U48),1),3)=DATE(2026,9,1),'Portfolio Register'!$A48&amp;" (FINAL)",""))),"")))</f>
        <v/>
      </c>
      <c r="J49" s="108" t="str">
        <f aca="false">IF('Portfolio Register'!$A48="","",IF('Portfolio Register'!$U48="","",IFERROR(IF(EDATE(DATE(YEAR('Portfolio Register'!$U48),MONTH('Portfolio Register'!$U48),1),1)=DATE(2026,10,1),'Portfolio Register'!$A48&amp;" (1)",IF(EDATE(DATE(YEAR('Portfolio Register'!$U48),MONTH('Portfolio Register'!$U48),1),2)=DATE(2026,10,1),'Portfolio Register'!$A48&amp;" (2)",IF(EDATE(DATE(YEAR('Portfolio Register'!$U48),MONTH('Portfolio Register'!$U48),1),3)=DATE(2026,10,1),'Portfolio Register'!$A48&amp;" (FINAL)",""))),"")))</f>
        <v/>
      </c>
      <c r="K49" s="106" t="str">
        <f aca="false">IF('Portfolio Register'!$A48="","",IF('Portfolio Register'!$U48="","",IFERROR(IF(EDATE(DATE(YEAR('Portfolio Register'!$U48),MONTH('Portfolio Register'!$U48),1),1)=DATE(2026,11,1),'Portfolio Register'!$A48&amp;" (1)",IF(EDATE(DATE(YEAR('Portfolio Register'!$U48),MONTH('Portfolio Register'!$U48),1),2)=DATE(2026,11,1),'Portfolio Register'!$A48&amp;" (2)",IF(EDATE(DATE(YEAR('Portfolio Register'!$U48),MONTH('Portfolio Register'!$U48),1),3)=DATE(2026,11,1),'Portfolio Register'!$A48&amp;" (FINAL)",""))),"")))</f>
        <v/>
      </c>
      <c r="L49" s="106" t="str">
        <f aca="false">IF('Portfolio Register'!$A48="","",IF('Portfolio Register'!$U48="","",IFERROR(IF(EDATE(DATE(YEAR('Portfolio Register'!$U48),MONTH('Portfolio Register'!$U48),1),1)=DATE(2026,12,1),'Portfolio Register'!$A48&amp;" (1)",IF(EDATE(DATE(YEAR('Portfolio Register'!$U48),MONTH('Portfolio Register'!$U48),1),2)=DATE(2026,12,1),'Portfolio Register'!$A48&amp;" (2)",IF(EDATE(DATE(YEAR('Portfolio Register'!$U48),MONTH('Portfolio Register'!$U48),1),3)=DATE(2026,12,1),'Portfolio Register'!$A48&amp;" (FINAL)",""))),"")))</f>
        <v/>
      </c>
      <c r="M49" s="109" t="str">
        <f aca="false">IF('Portfolio Register'!$A48="","",IF('Portfolio Register'!$U48="","",IFERROR(IF(EDATE(DATE(YEAR('Portfolio Register'!$U48),MONTH('Portfolio Register'!$U48),1),1)=DATE(2027,1,1),'Portfolio Register'!$A48&amp;" (1)",IF(EDATE(DATE(YEAR('Portfolio Register'!$U48),MONTH('Portfolio Register'!$U48),1),2)=DATE(2027,1,1),'Portfolio Register'!$A48&amp;" (2)",IF(EDATE(DATE(YEAR('Portfolio Register'!$U48),MONTH('Portfolio Register'!$U48),1),3)=DATE(2027,1,1),'Portfolio Register'!$A48&amp;" (FINAL)",""))),"")))</f>
        <v/>
      </c>
      <c r="N49" s="106" t="str">
        <f aca="false">IF('Portfolio Register'!$A48="","",IF('Portfolio Register'!$U48="","",IFERROR(IF(EDATE(DATE(YEAR('Portfolio Register'!$U48),MONTH('Portfolio Register'!$U48),1),1)=DATE(2027,2,1),'Portfolio Register'!$A48&amp;" (1)",IF(EDATE(DATE(YEAR('Portfolio Register'!$U48),MONTH('Portfolio Register'!$U48),1),2)=DATE(2027,2,1),'Portfolio Register'!$A48&amp;" (2)",IF(EDATE(DATE(YEAR('Portfolio Register'!$U48),MONTH('Portfolio Register'!$U48),1),3)=DATE(2027,2,1),'Portfolio Register'!$A48&amp;" (FINAL)",""))),"")))</f>
        <v/>
      </c>
      <c r="O49" s="106" t="str">
        <f aca="false">IF('Portfolio Register'!$A48="","",IF('Portfolio Register'!$U48="","",IFERROR(IF(EDATE(DATE(YEAR('Portfolio Register'!$U48),MONTH('Portfolio Register'!$U48),1),1)=DATE(2027,3,1),'Portfolio Register'!$A48&amp;" (1)",IF(EDATE(DATE(YEAR('Portfolio Register'!$U48),MONTH('Portfolio Register'!$U48),1),2)=DATE(2027,3,1),'Portfolio Register'!$A48&amp;" (2)",IF(EDATE(DATE(YEAR('Portfolio Register'!$U48),MONTH('Portfolio Register'!$U48),1),3)=DATE(2027,3,1),'Portfolio Register'!$A48&amp;" (FINAL)",""))),"")))</f>
        <v/>
      </c>
      <c r="P49" s="106" t="str">
        <f aca="false">IF('Portfolio Register'!$A48="","",IF('Portfolio Register'!$U48="","",IFERROR(IF(EDATE(DATE(YEAR('Portfolio Register'!$U48),MONTH('Portfolio Register'!$U48),1),1)=DATE(2027,4,1),'Portfolio Register'!$A48&amp;" (1)",IF(EDATE(DATE(YEAR('Portfolio Register'!$U48),MONTH('Portfolio Register'!$U48),1),2)=DATE(2027,4,1),'Portfolio Register'!$A48&amp;" (2)",IF(EDATE(DATE(YEAR('Portfolio Register'!$U48),MONTH('Portfolio Register'!$U48),1),3)=DATE(2027,4,1),'Portfolio Register'!$A48&amp;" (FINAL)",""))),"")))</f>
        <v/>
      </c>
      <c r="Q49" s="106" t="str">
        <f aca="false">IF('Portfolio Register'!$A48="","",IF('Portfolio Register'!$U48="","",IFERROR(IF(EDATE(DATE(YEAR('Portfolio Register'!$U48),MONTH('Portfolio Register'!$U48),1),1)=DATE(2027,5,1),'Portfolio Register'!$A48&amp;" (1)",IF(EDATE(DATE(YEAR('Portfolio Register'!$U48),MONTH('Portfolio Register'!$U48),1),2)=DATE(2027,5,1),'Portfolio Register'!$A48&amp;" (2)",IF(EDATE(DATE(YEAR('Portfolio Register'!$U48),MONTH('Portfolio Register'!$U48),1),3)=DATE(2027,5,1),'Portfolio Register'!$A48&amp;" (FINAL)",""))),"")))</f>
        <v/>
      </c>
      <c r="R49" s="106" t="str">
        <f aca="false">IF('Portfolio Register'!$A48="","",IF('Portfolio Register'!$U48="","",IFERROR(IF(EDATE(DATE(YEAR('Portfolio Register'!$U48),MONTH('Portfolio Register'!$U48),1),1)=DATE(2027,6,1),'Portfolio Register'!$A48&amp;" (1)",IF(EDATE(DATE(YEAR('Portfolio Register'!$U48),MONTH('Portfolio Register'!$U48),1),2)=DATE(2027,6,1),'Portfolio Register'!$A48&amp;" (2)",IF(EDATE(DATE(YEAR('Portfolio Register'!$U48),MONTH('Portfolio Register'!$U48),1),3)=DATE(2027,6,1),'Portfolio Register'!$A48&amp;" (FINAL)",""))),"")))</f>
        <v/>
      </c>
      <c r="S49" s="106" t="str">
        <f aca="false">IF('Portfolio Register'!$A48="","",IF('Portfolio Register'!$U48="","",IFERROR(IF(EDATE(DATE(YEAR('Portfolio Register'!$U48),MONTH('Portfolio Register'!$U48),1),1)=DATE(2027,7,1),'Portfolio Register'!$A48&amp;" (1)",IF(EDATE(DATE(YEAR('Portfolio Register'!$U48),MONTH('Portfolio Register'!$U48),1),2)=DATE(2027,7,1),'Portfolio Register'!$A48&amp;" (2)",IF(EDATE(DATE(YEAR('Portfolio Register'!$U48),MONTH('Portfolio Register'!$U48),1),3)=DATE(2027,7,1),'Portfolio Register'!$A48&amp;" (FINAL)",""))),"")))</f>
        <v/>
      </c>
      <c r="T49" s="106" t="str">
        <f aca="false">IF('Portfolio Register'!$A48="","",IF('Portfolio Register'!$U48="","",IFERROR(IF(EDATE(DATE(YEAR('Portfolio Register'!$U48),MONTH('Portfolio Register'!$U48),1),1)=DATE(2027,8,1),'Portfolio Register'!$A48&amp;" (1)",IF(EDATE(DATE(YEAR('Portfolio Register'!$U48),MONTH('Portfolio Register'!$U48),1),2)=DATE(2027,8,1),'Portfolio Register'!$A48&amp;" (2)",IF(EDATE(DATE(YEAR('Portfolio Register'!$U48),MONTH('Portfolio Register'!$U48),1),3)=DATE(2027,8,1),'Portfolio Register'!$A48&amp;" (FINAL)",""))),"")))</f>
        <v/>
      </c>
      <c r="U49" s="106" t="str">
        <f aca="false">IF('Portfolio Register'!$A48="","",IF('Portfolio Register'!$U48="","",IFERROR(IF(EDATE(DATE(YEAR('Portfolio Register'!$U48),MONTH('Portfolio Register'!$U48),1),1)=DATE(2027,9,1),'Portfolio Register'!$A48&amp;" (1)",IF(EDATE(DATE(YEAR('Portfolio Register'!$U48),MONTH('Portfolio Register'!$U48),1),2)=DATE(2027,9,1),'Portfolio Register'!$A48&amp;" (2)",IF(EDATE(DATE(YEAR('Portfolio Register'!$U48),MONTH('Portfolio Register'!$U48),1),3)=DATE(2027,9,1),'Portfolio Register'!$A48&amp;" (FINAL)",""))),"")))</f>
        <v/>
      </c>
      <c r="V49" s="106" t="str">
        <f aca="false">IF('Portfolio Register'!$A48="","",IF('Portfolio Register'!$U48="","",IFERROR(IF(EDATE(DATE(YEAR('Portfolio Register'!$U48),MONTH('Portfolio Register'!$U48),1),1)=DATE(2027,10,1),'Portfolio Register'!$A48&amp;" (1)",IF(EDATE(DATE(YEAR('Portfolio Register'!$U48),MONTH('Portfolio Register'!$U48),1),2)=DATE(2027,10,1),'Portfolio Register'!$A48&amp;" (2)",IF(EDATE(DATE(YEAR('Portfolio Register'!$U48),MONTH('Portfolio Register'!$U48),1),3)=DATE(2027,10,1),'Portfolio Register'!$A48&amp;" (FINAL)",""))),"")))</f>
        <v/>
      </c>
      <c r="W49" s="106" t="str">
        <f aca="false">IF('Portfolio Register'!$A48="","",IF('Portfolio Register'!$U48="","",IFERROR(IF(EDATE(DATE(YEAR('Portfolio Register'!$U48),MONTH('Portfolio Register'!$U48),1),1)=DATE(2027,11,1),'Portfolio Register'!$A48&amp;" (1)",IF(EDATE(DATE(YEAR('Portfolio Register'!$U48),MONTH('Portfolio Register'!$U48),1),2)=DATE(2027,11,1),'Portfolio Register'!$A48&amp;" (2)",IF(EDATE(DATE(YEAR('Portfolio Register'!$U48),MONTH('Portfolio Register'!$U48),1),3)=DATE(2027,11,1),'Portfolio Register'!$A48&amp;" (FINAL)",""))),"")))</f>
        <v/>
      </c>
      <c r="X49" s="106" t="str">
        <f aca="false">IF('Portfolio Register'!$A48="","",IF('Portfolio Register'!$U48="","",IFERROR(IF(EDATE(DATE(YEAR('Portfolio Register'!$U48),MONTH('Portfolio Register'!$U48),1),1)=DATE(2027,12,1),'Portfolio Register'!$A48&amp;" (1)",IF(EDATE(DATE(YEAR('Portfolio Register'!$U48),MONTH('Portfolio Register'!$U48),1),2)=DATE(2027,12,1),'Portfolio Register'!$A48&amp;" (2)",IF(EDATE(DATE(YEAR('Portfolio Register'!$U48),MONTH('Portfolio Register'!$U48),1),3)=DATE(2027,12,1),'Portfolio Register'!$A48&amp;" (FINAL)",""))),"")))</f>
        <v/>
      </c>
    </row>
    <row r="50" customFormat="false" ht="21.95" hidden="false" customHeight="true" outlineLevel="0" collapsed="false">
      <c r="A50" s="106" t="str">
        <f aca="false">IF('Portfolio Register'!$A49="","",IF('Portfolio Register'!$U49="","",IFERROR(IF(EDATE(DATE(YEAR('Portfolio Register'!$U49),MONTH('Portfolio Register'!$U49),1),1)=DATE(2026,1,1),'Portfolio Register'!$A49&amp;" (1)",IF(EDATE(DATE(YEAR('Portfolio Register'!$U49),MONTH('Portfolio Register'!$U49),1),2)=DATE(2026,1,1),'Portfolio Register'!$A49&amp;" (2)",IF(EDATE(DATE(YEAR('Portfolio Register'!$U49),MONTH('Portfolio Register'!$U49),1),3)=DATE(2026,1,1),'Portfolio Register'!$A49&amp;" (FINAL)",""))),"")))</f>
        <v/>
      </c>
      <c r="B50" s="106" t="str">
        <f aca="false">IF('Portfolio Register'!$A49="","",IF('Portfolio Register'!$U49="","",IFERROR(IF(EDATE(DATE(YEAR('Portfolio Register'!$U49),MONTH('Portfolio Register'!$U49),1),1)=DATE(2026,2,1),'Portfolio Register'!$A49&amp;" (1)",IF(EDATE(DATE(YEAR('Portfolio Register'!$U49),MONTH('Portfolio Register'!$U49),1),2)=DATE(2026,2,1),'Portfolio Register'!$A49&amp;" (2)",IF(EDATE(DATE(YEAR('Portfolio Register'!$U49),MONTH('Portfolio Register'!$U49),1),3)=DATE(2026,2,1),'Portfolio Register'!$A49&amp;" (FINAL)",""))),"")))</f>
        <v/>
      </c>
      <c r="C50" s="106" t="str">
        <f aca="false">IF('Portfolio Register'!$A49="","",IF('Portfolio Register'!$U49="","",IFERROR(IF(EDATE(DATE(YEAR('Portfolio Register'!$U49),MONTH('Portfolio Register'!$U49),1),1)=DATE(2026,3,1),'Portfolio Register'!$A49&amp;" (1)",IF(EDATE(DATE(YEAR('Portfolio Register'!$U49),MONTH('Portfolio Register'!$U49),1),2)=DATE(2026,3,1),'Portfolio Register'!$A49&amp;" (2)",IF(EDATE(DATE(YEAR('Portfolio Register'!$U49),MONTH('Portfolio Register'!$U49),1),3)=DATE(2026,3,1),'Portfolio Register'!$A49&amp;" (FINAL)",""))),"")))</f>
        <v/>
      </c>
      <c r="D50" s="106" t="str">
        <f aca="false">IF('Portfolio Register'!$A49="","",IF('Portfolio Register'!$U49="","",IFERROR(IF(EDATE(DATE(YEAR('Portfolio Register'!$U49),MONTH('Portfolio Register'!$U49),1),1)=DATE(2026,4,1),'Portfolio Register'!$A49&amp;" (1)",IF(EDATE(DATE(YEAR('Portfolio Register'!$U49),MONTH('Portfolio Register'!$U49),1),2)=DATE(2026,4,1),'Portfolio Register'!$A49&amp;" (2)",IF(EDATE(DATE(YEAR('Portfolio Register'!$U49),MONTH('Portfolio Register'!$U49),1),3)=DATE(2026,4,1),'Portfolio Register'!$A49&amp;" (FINAL)",""))),"")))</f>
        <v/>
      </c>
      <c r="E50" s="106" t="str">
        <f aca="false">IF('Portfolio Register'!$A49="","",IF('Portfolio Register'!$U49="","",IFERROR(IF(EDATE(DATE(YEAR('Portfolio Register'!$U49),MONTH('Portfolio Register'!$U49),1),1)=DATE(2026,5,1),'Portfolio Register'!$A49&amp;" (1)",IF(EDATE(DATE(YEAR('Portfolio Register'!$U49),MONTH('Portfolio Register'!$U49),1),2)=DATE(2026,5,1),'Portfolio Register'!$A49&amp;" (2)",IF(EDATE(DATE(YEAR('Portfolio Register'!$U49),MONTH('Portfolio Register'!$U49),1),3)=DATE(2026,5,1),'Portfolio Register'!$A49&amp;" (FINAL)",""))),"")))</f>
        <v/>
      </c>
      <c r="F50" s="106" t="str">
        <f aca="false">IF('Portfolio Register'!$A49="","",IF('Portfolio Register'!$U49="","",IFERROR(IF(EDATE(DATE(YEAR('Portfolio Register'!$U49),MONTH('Portfolio Register'!$U49),1),1)=DATE(2026,6,1),'Portfolio Register'!$A49&amp;" (1)",IF(EDATE(DATE(YEAR('Portfolio Register'!$U49),MONTH('Portfolio Register'!$U49),1),2)=DATE(2026,6,1),'Portfolio Register'!$A49&amp;" (2)",IF(EDATE(DATE(YEAR('Portfolio Register'!$U49),MONTH('Portfolio Register'!$U49),1),3)=DATE(2026,6,1),'Portfolio Register'!$A49&amp;" (FINAL)",""))),"")))</f>
        <v/>
      </c>
      <c r="G50" s="106" t="str">
        <f aca="false">IF('Portfolio Register'!$A49="","",IF('Portfolio Register'!$U49="","",IFERROR(IF(EDATE(DATE(YEAR('Portfolio Register'!$U49),MONTH('Portfolio Register'!$U49),1),1)=DATE(2026,7,1),'Portfolio Register'!$A49&amp;" (1)",IF(EDATE(DATE(YEAR('Portfolio Register'!$U49),MONTH('Portfolio Register'!$U49),1),2)=DATE(2026,7,1),'Portfolio Register'!$A49&amp;" (2)",IF(EDATE(DATE(YEAR('Portfolio Register'!$U49),MONTH('Portfolio Register'!$U49),1),3)=DATE(2026,7,1),'Portfolio Register'!$A49&amp;" (FINAL)",""))),"")))</f>
        <v/>
      </c>
      <c r="H50" s="107" t="str">
        <f aca="false">IF('Portfolio Register'!$A49="","",IF('Portfolio Register'!$U49="","",IFERROR(IF(EDATE(DATE(YEAR('Portfolio Register'!$U49),MONTH('Portfolio Register'!$U49),1),1)=DATE(2026,8,1),'Portfolio Register'!$A49&amp;" (1)",IF(EDATE(DATE(YEAR('Portfolio Register'!$U49),MONTH('Portfolio Register'!$U49),1),2)=DATE(2026,8,1),'Portfolio Register'!$A49&amp;" (2)",IF(EDATE(DATE(YEAR('Portfolio Register'!$U49),MONTH('Portfolio Register'!$U49),1),3)=DATE(2026,8,1),'Portfolio Register'!$A49&amp;" (FINAL)",""))),"")))</f>
        <v/>
      </c>
      <c r="I50" s="108" t="str">
        <f aca="false">IF('Portfolio Register'!$A49="","",IF('Portfolio Register'!$U49="","",IFERROR(IF(EDATE(DATE(YEAR('Portfolio Register'!$U49),MONTH('Portfolio Register'!$U49),1),1)=DATE(2026,9,1),'Portfolio Register'!$A49&amp;" (1)",IF(EDATE(DATE(YEAR('Portfolio Register'!$U49),MONTH('Portfolio Register'!$U49),1),2)=DATE(2026,9,1),'Portfolio Register'!$A49&amp;" (2)",IF(EDATE(DATE(YEAR('Portfolio Register'!$U49),MONTH('Portfolio Register'!$U49),1),3)=DATE(2026,9,1),'Portfolio Register'!$A49&amp;" (FINAL)",""))),"")))</f>
        <v/>
      </c>
      <c r="J50" s="108" t="str">
        <f aca="false">IF('Portfolio Register'!$A49="","",IF('Portfolio Register'!$U49="","",IFERROR(IF(EDATE(DATE(YEAR('Portfolio Register'!$U49),MONTH('Portfolio Register'!$U49),1),1)=DATE(2026,10,1),'Portfolio Register'!$A49&amp;" (1)",IF(EDATE(DATE(YEAR('Portfolio Register'!$U49),MONTH('Portfolio Register'!$U49),1),2)=DATE(2026,10,1),'Portfolio Register'!$A49&amp;" (2)",IF(EDATE(DATE(YEAR('Portfolio Register'!$U49),MONTH('Portfolio Register'!$U49),1),3)=DATE(2026,10,1),'Portfolio Register'!$A49&amp;" (FINAL)",""))),"")))</f>
        <v/>
      </c>
      <c r="K50" s="106" t="str">
        <f aca="false">IF('Portfolio Register'!$A49="","",IF('Portfolio Register'!$U49="","",IFERROR(IF(EDATE(DATE(YEAR('Portfolio Register'!$U49),MONTH('Portfolio Register'!$U49),1),1)=DATE(2026,11,1),'Portfolio Register'!$A49&amp;" (1)",IF(EDATE(DATE(YEAR('Portfolio Register'!$U49),MONTH('Portfolio Register'!$U49),1),2)=DATE(2026,11,1),'Portfolio Register'!$A49&amp;" (2)",IF(EDATE(DATE(YEAR('Portfolio Register'!$U49),MONTH('Portfolio Register'!$U49),1),3)=DATE(2026,11,1),'Portfolio Register'!$A49&amp;" (FINAL)",""))),"")))</f>
        <v/>
      </c>
      <c r="L50" s="106" t="str">
        <f aca="false">IF('Portfolio Register'!$A49="","",IF('Portfolio Register'!$U49="","",IFERROR(IF(EDATE(DATE(YEAR('Portfolio Register'!$U49),MONTH('Portfolio Register'!$U49),1),1)=DATE(2026,12,1),'Portfolio Register'!$A49&amp;" (1)",IF(EDATE(DATE(YEAR('Portfolio Register'!$U49),MONTH('Portfolio Register'!$U49),1),2)=DATE(2026,12,1),'Portfolio Register'!$A49&amp;" (2)",IF(EDATE(DATE(YEAR('Portfolio Register'!$U49),MONTH('Portfolio Register'!$U49),1),3)=DATE(2026,12,1),'Portfolio Register'!$A49&amp;" (FINAL)",""))),"")))</f>
        <v/>
      </c>
      <c r="M50" s="109" t="str">
        <f aca="false">IF('Portfolio Register'!$A49="","",IF('Portfolio Register'!$U49="","",IFERROR(IF(EDATE(DATE(YEAR('Portfolio Register'!$U49),MONTH('Portfolio Register'!$U49),1),1)=DATE(2027,1,1),'Portfolio Register'!$A49&amp;" (1)",IF(EDATE(DATE(YEAR('Portfolio Register'!$U49),MONTH('Portfolio Register'!$U49),1),2)=DATE(2027,1,1),'Portfolio Register'!$A49&amp;" (2)",IF(EDATE(DATE(YEAR('Portfolio Register'!$U49),MONTH('Portfolio Register'!$U49),1),3)=DATE(2027,1,1),'Portfolio Register'!$A49&amp;" (FINAL)",""))),"")))</f>
        <v/>
      </c>
      <c r="N50" s="106" t="str">
        <f aca="false">IF('Portfolio Register'!$A49="","",IF('Portfolio Register'!$U49="","",IFERROR(IF(EDATE(DATE(YEAR('Portfolio Register'!$U49),MONTH('Portfolio Register'!$U49),1),1)=DATE(2027,2,1),'Portfolio Register'!$A49&amp;" (1)",IF(EDATE(DATE(YEAR('Portfolio Register'!$U49),MONTH('Portfolio Register'!$U49),1),2)=DATE(2027,2,1),'Portfolio Register'!$A49&amp;" (2)",IF(EDATE(DATE(YEAR('Portfolio Register'!$U49),MONTH('Portfolio Register'!$U49),1),3)=DATE(2027,2,1),'Portfolio Register'!$A49&amp;" (FINAL)",""))),"")))</f>
        <v/>
      </c>
      <c r="O50" s="106" t="str">
        <f aca="false">IF('Portfolio Register'!$A49="","",IF('Portfolio Register'!$U49="","",IFERROR(IF(EDATE(DATE(YEAR('Portfolio Register'!$U49),MONTH('Portfolio Register'!$U49),1),1)=DATE(2027,3,1),'Portfolio Register'!$A49&amp;" (1)",IF(EDATE(DATE(YEAR('Portfolio Register'!$U49),MONTH('Portfolio Register'!$U49),1),2)=DATE(2027,3,1),'Portfolio Register'!$A49&amp;" (2)",IF(EDATE(DATE(YEAR('Portfolio Register'!$U49),MONTH('Portfolio Register'!$U49),1),3)=DATE(2027,3,1),'Portfolio Register'!$A49&amp;" (FINAL)",""))),"")))</f>
        <v/>
      </c>
      <c r="P50" s="106" t="str">
        <f aca="false">IF('Portfolio Register'!$A49="","",IF('Portfolio Register'!$U49="","",IFERROR(IF(EDATE(DATE(YEAR('Portfolio Register'!$U49),MONTH('Portfolio Register'!$U49),1),1)=DATE(2027,4,1),'Portfolio Register'!$A49&amp;" (1)",IF(EDATE(DATE(YEAR('Portfolio Register'!$U49),MONTH('Portfolio Register'!$U49),1),2)=DATE(2027,4,1),'Portfolio Register'!$A49&amp;" (2)",IF(EDATE(DATE(YEAR('Portfolio Register'!$U49),MONTH('Portfolio Register'!$U49),1),3)=DATE(2027,4,1),'Portfolio Register'!$A49&amp;" (FINAL)",""))),"")))</f>
        <v/>
      </c>
      <c r="Q50" s="106" t="str">
        <f aca="false">IF('Portfolio Register'!$A49="","",IF('Portfolio Register'!$U49="","",IFERROR(IF(EDATE(DATE(YEAR('Portfolio Register'!$U49),MONTH('Portfolio Register'!$U49),1),1)=DATE(2027,5,1),'Portfolio Register'!$A49&amp;" (1)",IF(EDATE(DATE(YEAR('Portfolio Register'!$U49),MONTH('Portfolio Register'!$U49),1),2)=DATE(2027,5,1),'Portfolio Register'!$A49&amp;" (2)",IF(EDATE(DATE(YEAR('Portfolio Register'!$U49),MONTH('Portfolio Register'!$U49),1),3)=DATE(2027,5,1),'Portfolio Register'!$A49&amp;" (FINAL)",""))),"")))</f>
        <v/>
      </c>
      <c r="R50" s="106" t="str">
        <f aca="false">IF('Portfolio Register'!$A49="","",IF('Portfolio Register'!$U49="","",IFERROR(IF(EDATE(DATE(YEAR('Portfolio Register'!$U49),MONTH('Portfolio Register'!$U49),1),1)=DATE(2027,6,1),'Portfolio Register'!$A49&amp;" (1)",IF(EDATE(DATE(YEAR('Portfolio Register'!$U49),MONTH('Portfolio Register'!$U49),1),2)=DATE(2027,6,1),'Portfolio Register'!$A49&amp;" (2)",IF(EDATE(DATE(YEAR('Portfolio Register'!$U49),MONTH('Portfolio Register'!$U49),1),3)=DATE(2027,6,1),'Portfolio Register'!$A49&amp;" (FINAL)",""))),"")))</f>
        <v/>
      </c>
      <c r="S50" s="106" t="str">
        <f aca="false">IF('Portfolio Register'!$A49="","",IF('Portfolio Register'!$U49="","",IFERROR(IF(EDATE(DATE(YEAR('Portfolio Register'!$U49),MONTH('Portfolio Register'!$U49),1),1)=DATE(2027,7,1),'Portfolio Register'!$A49&amp;" (1)",IF(EDATE(DATE(YEAR('Portfolio Register'!$U49),MONTH('Portfolio Register'!$U49),1),2)=DATE(2027,7,1),'Portfolio Register'!$A49&amp;" (2)",IF(EDATE(DATE(YEAR('Portfolio Register'!$U49),MONTH('Portfolio Register'!$U49),1),3)=DATE(2027,7,1),'Portfolio Register'!$A49&amp;" (FINAL)",""))),"")))</f>
        <v/>
      </c>
      <c r="T50" s="106" t="str">
        <f aca="false">IF('Portfolio Register'!$A49="","",IF('Portfolio Register'!$U49="","",IFERROR(IF(EDATE(DATE(YEAR('Portfolio Register'!$U49),MONTH('Portfolio Register'!$U49),1),1)=DATE(2027,8,1),'Portfolio Register'!$A49&amp;" (1)",IF(EDATE(DATE(YEAR('Portfolio Register'!$U49),MONTH('Portfolio Register'!$U49),1),2)=DATE(2027,8,1),'Portfolio Register'!$A49&amp;" (2)",IF(EDATE(DATE(YEAR('Portfolio Register'!$U49),MONTH('Portfolio Register'!$U49),1),3)=DATE(2027,8,1),'Portfolio Register'!$A49&amp;" (FINAL)",""))),"")))</f>
        <v/>
      </c>
      <c r="U50" s="106" t="str">
        <f aca="false">IF('Portfolio Register'!$A49="","",IF('Portfolio Register'!$U49="","",IFERROR(IF(EDATE(DATE(YEAR('Portfolio Register'!$U49),MONTH('Portfolio Register'!$U49),1),1)=DATE(2027,9,1),'Portfolio Register'!$A49&amp;" (1)",IF(EDATE(DATE(YEAR('Portfolio Register'!$U49),MONTH('Portfolio Register'!$U49),1),2)=DATE(2027,9,1),'Portfolio Register'!$A49&amp;" (2)",IF(EDATE(DATE(YEAR('Portfolio Register'!$U49),MONTH('Portfolio Register'!$U49),1),3)=DATE(2027,9,1),'Portfolio Register'!$A49&amp;" (FINAL)",""))),"")))</f>
        <v/>
      </c>
      <c r="V50" s="106" t="str">
        <f aca="false">IF('Portfolio Register'!$A49="","",IF('Portfolio Register'!$U49="","",IFERROR(IF(EDATE(DATE(YEAR('Portfolio Register'!$U49),MONTH('Portfolio Register'!$U49),1),1)=DATE(2027,10,1),'Portfolio Register'!$A49&amp;" (1)",IF(EDATE(DATE(YEAR('Portfolio Register'!$U49),MONTH('Portfolio Register'!$U49),1),2)=DATE(2027,10,1),'Portfolio Register'!$A49&amp;" (2)",IF(EDATE(DATE(YEAR('Portfolio Register'!$U49),MONTH('Portfolio Register'!$U49),1),3)=DATE(2027,10,1),'Portfolio Register'!$A49&amp;" (FINAL)",""))),"")))</f>
        <v/>
      </c>
      <c r="W50" s="106" t="str">
        <f aca="false">IF('Portfolio Register'!$A49="","",IF('Portfolio Register'!$U49="","",IFERROR(IF(EDATE(DATE(YEAR('Portfolio Register'!$U49),MONTH('Portfolio Register'!$U49),1),1)=DATE(2027,11,1),'Portfolio Register'!$A49&amp;" (1)",IF(EDATE(DATE(YEAR('Portfolio Register'!$U49),MONTH('Portfolio Register'!$U49),1),2)=DATE(2027,11,1),'Portfolio Register'!$A49&amp;" (2)",IF(EDATE(DATE(YEAR('Portfolio Register'!$U49),MONTH('Portfolio Register'!$U49),1),3)=DATE(2027,11,1),'Portfolio Register'!$A49&amp;" (FINAL)",""))),"")))</f>
        <v/>
      </c>
      <c r="X50" s="106" t="str">
        <f aca="false">IF('Portfolio Register'!$A49="","",IF('Portfolio Register'!$U49="","",IFERROR(IF(EDATE(DATE(YEAR('Portfolio Register'!$U49),MONTH('Portfolio Register'!$U49),1),1)=DATE(2027,12,1),'Portfolio Register'!$A49&amp;" (1)",IF(EDATE(DATE(YEAR('Portfolio Register'!$U49),MONTH('Portfolio Register'!$U49),1),2)=DATE(2027,12,1),'Portfolio Register'!$A49&amp;" (2)",IF(EDATE(DATE(YEAR('Portfolio Register'!$U49),MONTH('Portfolio Register'!$U49),1),3)=DATE(2027,12,1),'Portfolio Register'!$A49&amp;" (FINAL)",""))),"")))</f>
        <v/>
      </c>
    </row>
    <row r="51" customFormat="false" ht="21.95" hidden="false" customHeight="true" outlineLevel="0" collapsed="false">
      <c r="A51" s="106" t="str">
        <f aca="false">IF('Portfolio Register'!$A50="","",IF('Portfolio Register'!$U50="","",IFERROR(IF(EDATE(DATE(YEAR('Portfolio Register'!$U50),MONTH('Portfolio Register'!$U50),1),1)=DATE(2026,1,1),'Portfolio Register'!$A50&amp;" (1)",IF(EDATE(DATE(YEAR('Portfolio Register'!$U50),MONTH('Portfolio Register'!$U50),1),2)=DATE(2026,1,1),'Portfolio Register'!$A50&amp;" (2)",IF(EDATE(DATE(YEAR('Portfolio Register'!$U50),MONTH('Portfolio Register'!$U50),1),3)=DATE(2026,1,1),'Portfolio Register'!$A50&amp;" (FINAL)",""))),"")))</f>
        <v/>
      </c>
      <c r="B51" s="106" t="str">
        <f aca="false">IF('Portfolio Register'!$A50="","",IF('Portfolio Register'!$U50="","",IFERROR(IF(EDATE(DATE(YEAR('Portfolio Register'!$U50),MONTH('Portfolio Register'!$U50),1),1)=DATE(2026,2,1),'Portfolio Register'!$A50&amp;" (1)",IF(EDATE(DATE(YEAR('Portfolio Register'!$U50),MONTH('Portfolio Register'!$U50),1),2)=DATE(2026,2,1),'Portfolio Register'!$A50&amp;" (2)",IF(EDATE(DATE(YEAR('Portfolio Register'!$U50),MONTH('Portfolio Register'!$U50),1),3)=DATE(2026,2,1),'Portfolio Register'!$A50&amp;" (FINAL)",""))),"")))</f>
        <v/>
      </c>
      <c r="C51" s="106" t="str">
        <f aca="false">IF('Portfolio Register'!$A50="","",IF('Portfolio Register'!$U50="","",IFERROR(IF(EDATE(DATE(YEAR('Portfolio Register'!$U50),MONTH('Portfolio Register'!$U50),1),1)=DATE(2026,3,1),'Portfolio Register'!$A50&amp;" (1)",IF(EDATE(DATE(YEAR('Portfolio Register'!$U50),MONTH('Portfolio Register'!$U50),1),2)=DATE(2026,3,1),'Portfolio Register'!$A50&amp;" (2)",IF(EDATE(DATE(YEAR('Portfolio Register'!$U50),MONTH('Portfolio Register'!$U50),1),3)=DATE(2026,3,1),'Portfolio Register'!$A50&amp;" (FINAL)",""))),"")))</f>
        <v/>
      </c>
      <c r="D51" s="106" t="str">
        <f aca="false">IF('Portfolio Register'!$A50="","",IF('Portfolio Register'!$U50="","",IFERROR(IF(EDATE(DATE(YEAR('Portfolio Register'!$U50),MONTH('Portfolio Register'!$U50),1),1)=DATE(2026,4,1),'Portfolio Register'!$A50&amp;" (1)",IF(EDATE(DATE(YEAR('Portfolio Register'!$U50),MONTH('Portfolio Register'!$U50),1),2)=DATE(2026,4,1),'Portfolio Register'!$A50&amp;" (2)",IF(EDATE(DATE(YEAR('Portfolio Register'!$U50),MONTH('Portfolio Register'!$U50),1),3)=DATE(2026,4,1),'Portfolio Register'!$A50&amp;" (FINAL)",""))),"")))</f>
        <v/>
      </c>
      <c r="E51" s="106" t="str">
        <f aca="false">IF('Portfolio Register'!$A50="","",IF('Portfolio Register'!$U50="","",IFERROR(IF(EDATE(DATE(YEAR('Portfolio Register'!$U50),MONTH('Portfolio Register'!$U50),1),1)=DATE(2026,5,1),'Portfolio Register'!$A50&amp;" (1)",IF(EDATE(DATE(YEAR('Portfolio Register'!$U50),MONTH('Portfolio Register'!$U50),1),2)=DATE(2026,5,1),'Portfolio Register'!$A50&amp;" (2)",IF(EDATE(DATE(YEAR('Portfolio Register'!$U50),MONTH('Portfolio Register'!$U50),1),3)=DATE(2026,5,1),'Portfolio Register'!$A50&amp;" (FINAL)",""))),"")))</f>
        <v/>
      </c>
      <c r="F51" s="106" t="str">
        <f aca="false">IF('Portfolio Register'!$A50="","",IF('Portfolio Register'!$U50="","",IFERROR(IF(EDATE(DATE(YEAR('Portfolio Register'!$U50),MONTH('Portfolio Register'!$U50),1),1)=DATE(2026,6,1),'Portfolio Register'!$A50&amp;" (1)",IF(EDATE(DATE(YEAR('Portfolio Register'!$U50),MONTH('Portfolio Register'!$U50),1),2)=DATE(2026,6,1),'Portfolio Register'!$A50&amp;" (2)",IF(EDATE(DATE(YEAR('Portfolio Register'!$U50),MONTH('Portfolio Register'!$U50),1),3)=DATE(2026,6,1),'Portfolio Register'!$A50&amp;" (FINAL)",""))),"")))</f>
        <v/>
      </c>
      <c r="G51" s="106" t="str">
        <f aca="false">IF('Portfolio Register'!$A50="","",IF('Portfolio Register'!$U50="","",IFERROR(IF(EDATE(DATE(YEAR('Portfolio Register'!$U50),MONTH('Portfolio Register'!$U50),1),1)=DATE(2026,7,1),'Portfolio Register'!$A50&amp;" (1)",IF(EDATE(DATE(YEAR('Portfolio Register'!$U50),MONTH('Portfolio Register'!$U50),1),2)=DATE(2026,7,1),'Portfolio Register'!$A50&amp;" (2)",IF(EDATE(DATE(YEAR('Portfolio Register'!$U50),MONTH('Portfolio Register'!$U50),1),3)=DATE(2026,7,1),'Portfolio Register'!$A50&amp;" (FINAL)",""))),"")))</f>
        <v/>
      </c>
      <c r="H51" s="107" t="str">
        <f aca="false">IF('Portfolio Register'!$A50="","",IF('Portfolio Register'!$U50="","",IFERROR(IF(EDATE(DATE(YEAR('Portfolio Register'!$U50),MONTH('Portfolio Register'!$U50),1),1)=DATE(2026,8,1),'Portfolio Register'!$A50&amp;" (1)",IF(EDATE(DATE(YEAR('Portfolio Register'!$U50),MONTH('Portfolio Register'!$U50),1),2)=DATE(2026,8,1),'Portfolio Register'!$A50&amp;" (2)",IF(EDATE(DATE(YEAR('Portfolio Register'!$U50),MONTH('Portfolio Register'!$U50),1),3)=DATE(2026,8,1),'Portfolio Register'!$A50&amp;" (FINAL)",""))),"")))</f>
        <v/>
      </c>
      <c r="I51" s="108" t="str">
        <f aca="false">IF('Portfolio Register'!$A50="","",IF('Portfolio Register'!$U50="","",IFERROR(IF(EDATE(DATE(YEAR('Portfolio Register'!$U50),MONTH('Portfolio Register'!$U50),1),1)=DATE(2026,9,1),'Portfolio Register'!$A50&amp;" (1)",IF(EDATE(DATE(YEAR('Portfolio Register'!$U50),MONTH('Portfolio Register'!$U50),1),2)=DATE(2026,9,1),'Portfolio Register'!$A50&amp;" (2)",IF(EDATE(DATE(YEAR('Portfolio Register'!$U50),MONTH('Portfolio Register'!$U50),1),3)=DATE(2026,9,1),'Portfolio Register'!$A50&amp;" (FINAL)",""))),"")))</f>
        <v/>
      </c>
      <c r="J51" s="108" t="str">
        <f aca="false">IF('Portfolio Register'!$A50="","",IF('Portfolio Register'!$U50="","",IFERROR(IF(EDATE(DATE(YEAR('Portfolio Register'!$U50),MONTH('Portfolio Register'!$U50),1),1)=DATE(2026,10,1),'Portfolio Register'!$A50&amp;" (1)",IF(EDATE(DATE(YEAR('Portfolio Register'!$U50),MONTH('Portfolio Register'!$U50),1),2)=DATE(2026,10,1),'Portfolio Register'!$A50&amp;" (2)",IF(EDATE(DATE(YEAR('Portfolio Register'!$U50),MONTH('Portfolio Register'!$U50),1),3)=DATE(2026,10,1),'Portfolio Register'!$A50&amp;" (FINAL)",""))),"")))</f>
        <v/>
      </c>
      <c r="K51" s="106" t="str">
        <f aca="false">IF('Portfolio Register'!$A50="","",IF('Portfolio Register'!$U50="","",IFERROR(IF(EDATE(DATE(YEAR('Portfolio Register'!$U50),MONTH('Portfolio Register'!$U50),1),1)=DATE(2026,11,1),'Portfolio Register'!$A50&amp;" (1)",IF(EDATE(DATE(YEAR('Portfolio Register'!$U50),MONTH('Portfolio Register'!$U50),1),2)=DATE(2026,11,1),'Portfolio Register'!$A50&amp;" (2)",IF(EDATE(DATE(YEAR('Portfolio Register'!$U50),MONTH('Portfolio Register'!$U50),1),3)=DATE(2026,11,1),'Portfolio Register'!$A50&amp;" (FINAL)",""))),"")))</f>
        <v/>
      </c>
      <c r="L51" s="106" t="str">
        <f aca="false">IF('Portfolio Register'!$A50="","",IF('Portfolio Register'!$U50="","",IFERROR(IF(EDATE(DATE(YEAR('Portfolio Register'!$U50),MONTH('Portfolio Register'!$U50),1),1)=DATE(2026,12,1),'Portfolio Register'!$A50&amp;" (1)",IF(EDATE(DATE(YEAR('Portfolio Register'!$U50),MONTH('Portfolio Register'!$U50),1),2)=DATE(2026,12,1),'Portfolio Register'!$A50&amp;" (2)",IF(EDATE(DATE(YEAR('Portfolio Register'!$U50),MONTH('Portfolio Register'!$U50),1),3)=DATE(2026,12,1),'Portfolio Register'!$A50&amp;" (FINAL)",""))),"")))</f>
        <v/>
      </c>
      <c r="M51" s="109" t="str">
        <f aca="false">IF('Portfolio Register'!$A50="","",IF('Portfolio Register'!$U50="","",IFERROR(IF(EDATE(DATE(YEAR('Portfolio Register'!$U50),MONTH('Portfolio Register'!$U50),1),1)=DATE(2027,1,1),'Portfolio Register'!$A50&amp;" (1)",IF(EDATE(DATE(YEAR('Portfolio Register'!$U50),MONTH('Portfolio Register'!$U50),1),2)=DATE(2027,1,1),'Portfolio Register'!$A50&amp;" (2)",IF(EDATE(DATE(YEAR('Portfolio Register'!$U50),MONTH('Portfolio Register'!$U50),1),3)=DATE(2027,1,1),'Portfolio Register'!$A50&amp;" (FINAL)",""))),"")))</f>
        <v/>
      </c>
      <c r="N51" s="106" t="str">
        <f aca="false">IF('Portfolio Register'!$A50="","",IF('Portfolio Register'!$U50="","",IFERROR(IF(EDATE(DATE(YEAR('Portfolio Register'!$U50),MONTH('Portfolio Register'!$U50),1),1)=DATE(2027,2,1),'Portfolio Register'!$A50&amp;" (1)",IF(EDATE(DATE(YEAR('Portfolio Register'!$U50),MONTH('Portfolio Register'!$U50),1),2)=DATE(2027,2,1),'Portfolio Register'!$A50&amp;" (2)",IF(EDATE(DATE(YEAR('Portfolio Register'!$U50),MONTH('Portfolio Register'!$U50),1),3)=DATE(2027,2,1),'Portfolio Register'!$A50&amp;" (FINAL)",""))),"")))</f>
        <v/>
      </c>
      <c r="O51" s="106" t="str">
        <f aca="false">IF('Portfolio Register'!$A50="","",IF('Portfolio Register'!$U50="","",IFERROR(IF(EDATE(DATE(YEAR('Portfolio Register'!$U50),MONTH('Portfolio Register'!$U50),1),1)=DATE(2027,3,1),'Portfolio Register'!$A50&amp;" (1)",IF(EDATE(DATE(YEAR('Portfolio Register'!$U50),MONTH('Portfolio Register'!$U50),1),2)=DATE(2027,3,1),'Portfolio Register'!$A50&amp;" (2)",IF(EDATE(DATE(YEAR('Portfolio Register'!$U50),MONTH('Portfolio Register'!$U50),1),3)=DATE(2027,3,1),'Portfolio Register'!$A50&amp;" (FINAL)",""))),"")))</f>
        <v/>
      </c>
      <c r="P51" s="106" t="str">
        <f aca="false">IF('Portfolio Register'!$A50="","",IF('Portfolio Register'!$U50="","",IFERROR(IF(EDATE(DATE(YEAR('Portfolio Register'!$U50),MONTH('Portfolio Register'!$U50),1),1)=DATE(2027,4,1),'Portfolio Register'!$A50&amp;" (1)",IF(EDATE(DATE(YEAR('Portfolio Register'!$U50),MONTH('Portfolio Register'!$U50),1),2)=DATE(2027,4,1),'Portfolio Register'!$A50&amp;" (2)",IF(EDATE(DATE(YEAR('Portfolio Register'!$U50),MONTH('Portfolio Register'!$U50),1),3)=DATE(2027,4,1),'Portfolio Register'!$A50&amp;" (FINAL)",""))),"")))</f>
        <v/>
      </c>
      <c r="Q51" s="106" t="str">
        <f aca="false">IF('Portfolio Register'!$A50="","",IF('Portfolio Register'!$U50="","",IFERROR(IF(EDATE(DATE(YEAR('Portfolio Register'!$U50),MONTH('Portfolio Register'!$U50),1),1)=DATE(2027,5,1),'Portfolio Register'!$A50&amp;" (1)",IF(EDATE(DATE(YEAR('Portfolio Register'!$U50),MONTH('Portfolio Register'!$U50),1),2)=DATE(2027,5,1),'Portfolio Register'!$A50&amp;" (2)",IF(EDATE(DATE(YEAR('Portfolio Register'!$U50),MONTH('Portfolio Register'!$U50),1),3)=DATE(2027,5,1),'Portfolio Register'!$A50&amp;" (FINAL)",""))),"")))</f>
        <v/>
      </c>
      <c r="R51" s="106" t="str">
        <f aca="false">IF('Portfolio Register'!$A50="","",IF('Portfolio Register'!$U50="","",IFERROR(IF(EDATE(DATE(YEAR('Portfolio Register'!$U50),MONTH('Portfolio Register'!$U50),1),1)=DATE(2027,6,1),'Portfolio Register'!$A50&amp;" (1)",IF(EDATE(DATE(YEAR('Portfolio Register'!$U50),MONTH('Portfolio Register'!$U50),1),2)=DATE(2027,6,1),'Portfolio Register'!$A50&amp;" (2)",IF(EDATE(DATE(YEAR('Portfolio Register'!$U50),MONTH('Portfolio Register'!$U50),1),3)=DATE(2027,6,1),'Portfolio Register'!$A50&amp;" (FINAL)",""))),"")))</f>
        <v/>
      </c>
      <c r="S51" s="106" t="str">
        <f aca="false">IF('Portfolio Register'!$A50="","",IF('Portfolio Register'!$U50="","",IFERROR(IF(EDATE(DATE(YEAR('Portfolio Register'!$U50),MONTH('Portfolio Register'!$U50),1),1)=DATE(2027,7,1),'Portfolio Register'!$A50&amp;" (1)",IF(EDATE(DATE(YEAR('Portfolio Register'!$U50),MONTH('Portfolio Register'!$U50),1),2)=DATE(2027,7,1),'Portfolio Register'!$A50&amp;" (2)",IF(EDATE(DATE(YEAR('Portfolio Register'!$U50),MONTH('Portfolio Register'!$U50),1),3)=DATE(2027,7,1),'Portfolio Register'!$A50&amp;" (FINAL)",""))),"")))</f>
        <v/>
      </c>
      <c r="T51" s="106" t="str">
        <f aca="false">IF('Portfolio Register'!$A50="","",IF('Portfolio Register'!$U50="","",IFERROR(IF(EDATE(DATE(YEAR('Portfolio Register'!$U50),MONTH('Portfolio Register'!$U50),1),1)=DATE(2027,8,1),'Portfolio Register'!$A50&amp;" (1)",IF(EDATE(DATE(YEAR('Portfolio Register'!$U50),MONTH('Portfolio Register'!$U50),1),2)=DATE(2027,8,1),'Portfolio Register'!$A50&amp;" (2)",IF(EDATE(DATE(YEAR('Portfolio Register'!$U50),MONTH('Portfolio Register'!$U50),1),3)=DATE(2027,8,1),'Portfolio Register'!$A50&amp;" (FINAL)",""))),"")))</f>
        <v/>
      </c>
      <c r="U51" s="106" t="str">
        <f aca="false">IF('Portfolio Register'!$A50="","",IF('Portfolio Register'!$U50="","",IFERROR(IF(EDATE(DATE(YEAR('Portfolio Register'!$U50),MONTH('Portfolio Register'!$U50),1),1)=DATE(2027,9,1),'Portfolio Register'!$A50&amp;" (1)",IF(EDATE(DATE(YEAR('Portfolio Register'!$U50),MONTH('Portfolio Register'!$U50),1),2)=DATE(2027,9,1),'Portfolio Register'!$A50&amp;" (2)",IF(EDATE(DATE(YEAR('Portfolio Register'!$U50),MONTH('Portfolio Register'!$U50),1),3)=DATE(2027,9,1),'Portfolio Register'!$A50&amp;" (FINAL)",""))),"")))</f>
        <v/>
      </c>
      <c r="V51" s="106" t="str">
        <f aca="false">IF('Portfolio Register'!$A50="","",IF('Portfolio Register'!$U50="","",IFERROR(IF(EDATE(DATE(YEAR('Portfolio Register'!$U50),MONTH('Portfolio Register'!$U50),1),1)=DATE(2027,10,1),'Portfolio Register'!$A50&amp;" (1)",IF(EDATE(DATE(YEAR('Portfolio Register'!$U50),MONTH('Portfolio Register'!$U50),1),2)=DATE(2027,10,1),'Portfolio Register'!$A50&amp;" (2)",IF(EDATE(DATE(YEAR('Portfolio Register'!$U50),MONTH('Portfolio Register'!$U50),1),3)=DATE(2027,10,1),'Portfolio Register'!$A50&amp;" (FINAL)",""))),"")))</f>
        <v/>
      </c>
      <c r="W51" s="106" t="str">
        <f aca="false">IF('Portfolio Register'!$A50="","",IF('Portfolio Register'!$U50="","",IFERROR(IF(EDATE(DATE(YEAR('Portfolio Register'!$U50),MONTH('Portfolio Register'!$U50),1),1)=DATE(2027,11,1),'Portfolio Register'!$A50&amp;" (1)",IF(EDATE(DATE(YEAR('Portfolio Register'!$U50),MONTH('Portfolio Register'!$U50),1),2)=DATE(2027,11,1),'Portfolio Register'!$A50&amp;" (2)",IF(EDATE(DATE(YEAR('Portfolio Register'!$U50),MONTH('Portfolio Register'!$U50),1),3)=DATE(2027,11,1),'Portfolio Register'!$A50&amp;" (FINAL)",""))),"")))</f>
        <v/>
      </c>
      <c r="X51" s="106" t="str">
        <f aca="false">IF('Portfolio Register'!$A50="","",IF('Portfolio Register'!$U50="","",IFERROR(IF(EDATE(DATE(YEAR('Portfolio Register'!$U50),MONTH('Portfolio Register'!$U50),1),1)=DATE(2027,12,1),'Portfolio Register'!$A50&amp;" (1)",IF(EDATE(DATE(YEAR('Portfolio Register'!$U50),MONTH('Portfolio Register'!$U50),1),2)=DATE(2027,12,1),'Portfolio Register'!$A50&amp;" (2)",IF(EDATE(DATE(YEAR('Portfolio Register'!$U50),MONTH('Portfolio Register'!$U50),1),3)=DATE(2027,12,1),'Portfolio Register'!$A50&amp;" (FINAL)",""))),"")))</f>
        <v/>
      </c>
    </row>
    <row r="52" customFormat="false" ht="21.95" hidden="false" customHeight="true" outlineLevel="0" collapsed="false">
      <c r="A52" s="106" t="str">
        <f aca="false">IF('Portfolio Register'!$A51="","",IF('Portfolio Register'!$U51="","",IFERROR(IF(EDATE(DATE(YEAR('Portfolio Register'!$U51),MONTH('Portfolio Register'!$U51),1),1)=DATE(2026,1,1),'Portfolio Register'!$A51&amp;" (1)",IF(EDATE(DATE(YEAR('Portfolio Register'!$U51),MONTH('Portfolio Register'!$U51),1),2)=DATE(2026,1,1),'Portfolio Register'!$A51&amp;" (2)",IF(EDATE(DATE(YEAR('Portfolio Register'!$U51),MONTH('Portfolio Register'!$U51),1),3)=DATE(2026,1,1),'Portfolio Register'!$A51&amp;" (FINAL)",""))),"")))</f>
        <v/>
      </c>
      <c r="B52" s="106" t="str">
        <f aca="false">IF('Portfolio Register'!$A51="","",IF('Portfolio Register'!$U51="","",IFERROR(IF(EDATE(DATE(YEAR('Portfolio Register'!$U51),MONTH('Portfolio Register'!$U51),1),1)=DATE(2026,2,1),'Portfolio Register'!$A51&amp;" (1)",IF(EDATE(DATE(YEAR('Portfolio Register'!$U51),MONTH('Portfolio Register'!$U51),1),2)=DATE(2026,2,1),'Portfolio Register'!$A51&amp;" (2)",IF(EDATE(DATE(YEAR('Portfolio Register'!$U51),MONTH('Portfolio Register'!$U51),1),3)=DATE(2026,2,1),'Portfolio Register'!$A51&amp;" (FINAL)",""))),"")))</f>
        <v/>
      </c>
      <c r="C52" s="106" t="str">
        <f aca="false">IF('Portfolio Register'!$A51="","",IF('Portfolio Register'!$U51="","",IFERROR(IF(EDATE(DATE(YEAR('Portfolio Register'!$U51),MONTH('Portfolio Register'!$U51),1),1)=DATE(2026,3,1),'Portfolio Register'!$A51&amp;" (1)",IF(EDATE(DATE(YEAR('Portfolio Register'!$U51),MONTH('Portfolio Register'!$U51),1),2)=DATE(2026,3,1),'Portfolio Register'!$A51&amp;" (2)",IF(EDATE(DATE(YEAR('Portfolio Register'!$U51),MONTH('Portfolio Register'!$U51),1),3)=DATE(2026,3,1),'Portfolio Register'!$A51&amp;" (FINAL)",""))),"")))</f>
        <v/>
      </c>
      <c r="D52" s="106" t="str">
        <f aca="false">IF('Portfolio Register'!$A51="","",IF('Portfolio Register'!$U51="","",IFERROR(IF(EDATE(DATE(YEAR('Portfolio Register'!$U51),MONTH('Portfolio Register'!$U51),1),1)=DATE(2026,4,1),'Portfolio Register'!$A51&amp;" (1)",IF(EDATE(DATE(YEAR('Portfolio Register'!$U51),MONTH('Portfolio Register'!$U51),1),2)=DATE(2026,4,1),'Portfolio Register'!$A51&amp;" (2)",IF(EDATE(DATE(YEAR('Portfolio Register'!$U51),MONTH('Portfolio Register'!$U51),1),3)=DATE(2026,4,1),'Portfolio Register'!$A51&amp;" (FINAL)",""))),"")))</f>
        <v/>
      </c>
      <c r="E52" s="106" t="str">
        <f aca="false">IF('Portfolio Register'!$A51="","",IF('Portfolio Register'!$U51="","",IFERROR(IF(EDATE(DATE(YEAR('Portfolio Register'!$U51),MONTH('Portfolio Register'!$U51),1),1)=DATE(2026,5,1),'Portfolio Register'!$A51&amp;" (1)",IF(EDATE(DATE(YEAR('Portfolio Register'!$U51),MONTH('Portfolio Register'!$U51),1),2)=DATE(2026,5,1),'Portfolio Register'!$A51&amp;" (2)",IF(EDATE(DATE(YEAR('Portfolio Register'!$U51),MONTH('Portfolio Register'!$U51),1),3)=DATE(2026,5,1),'Portfolio Register'!$A51&amp;" (FINAL)",""))),"")))</f>
        <v/>
      </c>
      <c r="F52" s="106" t="str">
        <f aca="false">IF('Portfolio Register'!$A51="","",IF('Portfolio Register'!$U51="","",IFERROR(IF(EDATE(DATE(YEAR('Portfolio Register'!$U51),MONTH('Portfolio Register'!$U51),1),1)=DATE(2026,6,1),'Portfolio Register'!$A51&amp;" (1)",IF(EDATE(DATE(YEAR('Portfolio Register'!$U51),MONTH('Portfolio Register'!$U51),1),2)=DATE(2026,6,1),'Portfolio Register'!$A51&amp;" (2)",IF(EDATE(DATE(YEAR('Portfolio Register'!$U51),MONTH('Portfolio Register'!$U51),1),3)=DATE(2026,6,1),'Portfolio Register'!$A51&amp;" (FINAL)",""))),"")))</f>
        <v/>
      </c>
      <c r="G52" s="106" t="str">
        <f aca="false">IF('Portfolio Register'!$A51="","",IF('Portfolio Register'!$U51="","",IFERROR(IF(EDATE(DATE(YEAR('Portfolio Register'!$U51),MONTH('Portfolio Register'!$U51),1),1)=DATE(2026,7,1),'Portfolio Register'!$A51&amp;" (1)",IF(EDATE(DATE(YEAR('Portfolio Register'!$U51),MONTH('Portfolio Register'!$U51),1),2)=DATE(2026,7,1),'Portfolio Register'!$A51&amp;" (2)",IF(EDATE(DATE(YEAR('Portfolio Register'!$U51),MONTH('Portfolio Register'!$U51),1),3)=DATE(2026,7,1),'Portfolio Register'!$A51&amp;" (FINAL)",""))),"")))</f>
        <v/>
      </c>
      <c r="H52" s="107" t="str">
        <f aca="false">IF('Portfolio Register'!$A51="","",IF('Portfolio Register'!$U51="","",IFERROR(IF(EDATE(DATE(YEAR('Portfolio Register'!$U51),MONTH('Portfolio Register'!$U51),1),1)=DATE(2026,8,1),'Portfolio Register'!$A51&amp;" (1)",IF(EDATE(DATE(YEAR('Portfolio Register'!$U51),MONTH('Portfolio Register'!$U51),1),2)=DATE(2026,8,1),'Portfolio Register'!$A51&amp;" (2)",IF(EDATE(DATE(YEAR('Portfolio Register'!$U51),MONTH('Portfolio Register'!$U51),1),3)=DATE(2026,8,1),'Portfolio Register'!$A51&amp;" (FINAL)",""))),"")))</f>
        <v/>
      </c>
      <c r="I52" s="108" t="str">
        <f aca="false">IF('Portfolio Register'!$A51="","",IF('Portfolio Register'!$U51="","",IFERROR(IF(EDATE(DATE(YEAR('Portfolio Register'!$U51),MONTH('Portfolio Register'!$U51),1),1)=DATE(2026,9,1),'Portfolio Register'!$A51&amp;" (1)",IF(EDATE(DATE(YEAR('Portfolio Register'!$U51),MONTH('Portfolio Register'!$U51),1),2)=DATE(2026,9,1),'Portfolio Register'!$A51&amp;" (2)",IF(EDATE(DATE(YEAR('Portfolio Register'!$U51),MONTH('Portfolio Register'!$U51),1),3)=DATE(2026,9,1),'Portfolio Register'!$A51&amp;" (FINAL)",""))),"")))</f>
        <v/>
      </c>
      <c r="J52" s="108" t="str">
        <f aca="false">IF('Portfolio Register'!$A51="","",IF('Portfolio Register'!$U51="","",IFERROR(IF(EDATE(DATE(YEAR('Portfolio Register'!$U51),MONTH('Portfolio Register'!$U51),1),1)=DATE(2026,10,1),'Portfolio Register'!$A51&amp;" (1)",IF(EDATE(DATE(YEAR('Portfolio Register'!$U51),MONTH('Portfolio Register'!$U51),1),2)=DATE(2026,10,1),'Portfolio Register'!$A51&amp;" (2)",IF(EDATE(DATE(YEAR('Portfolio Register'!$U51),MONTH('Portfolio Register'!$U51),1),3)=DATE(2026,10,1),'Portfolio Register'!$A51&amp;" (FINAL)",""))),"")))</f>
        <v/>
      </c>
      <c r="K52" s="106" t="str">
        <f aca="false">IF('Portfolio Register'!$A51="","",IF('Portfolio Register'!$U51="","",IFERROR(IF(EDATE(DATE(YEAR('Portfolio Register'!$U51),MONTH('Portfolio Register'!$U51),1),1)=DATE(2026,11,1),'Portfolio Register'!$A51&amp;" (1)",IF(EDATE(DATE(YEAR('Portfolio Register'!$U51),MONTH('Portfolio Register'!$U51),1),2)=DATE(2026,11,1),'Portfolio Register'!$A51&amp;" (2)",IF(EDATE(DATE(YEAR('Portfolio Register'!$U51),MONTH('Portfolio Register'!$U51),1),3)=DATE(2026,11,1),'Portfolio Register'!$A51&amp;" (FINAL)",""))),"")))</f>
        <v/>
      </c>
      <c r="L52" s="106" t="str">
        <f aca="false">IF('Portfolio Register'!$A51="","",IF('Portfolio Register'!$U51="","",IFERROR(IF(EDATE(DATE(YEAR('Portfolio Register'!$U51),MONTH('Portfolio Register'!$U51),1),1)=DATE(2026,12,1),'Portfolio Register'!$A51&amp;" (1)",IF(EDATE(DATE(YEAR('Portfolio Register'!$U51),MONTH('Portfolio Register'!$U51),1),2)=DATE(2026,12,1),'Portfolio Register'!$A51&amp;" (2)",IF(EDATE(DATE(YEAR('Portfolio Register'!$U51),MONTH('Portfolio Register'!$U51),1),3)=DATE(2026,12,1),'Portfolio Register'!$A51&amp;" (FINAL)",""))),"")))</f>
        <v/>
      </c>
      <c r="M52" s="109" t="str">
        <f aca="false">IF('Portfolio Register'!$A51="","",IF('Portfolio Register'!$U51="","",IFERROR(IF(EDATE(DATE(YEAR('Portfolio Register'!$U51),MONTH('Portfolio Register'!$U51),1),1)=DATE(2027,1,1),'Portfolio Register'!$A51&amp;" (1)",IF(EDATE(DATE(YEAR('Portfolio Register'!$U51),MONTH('Portfolio Register'!$U51),1),2)=DATE(2027,1,1),'Portfolio Register'!$A51&amp;" (2)",IF(EDATE(DATE(YEAR('Portfolio Register'!$U51),MONTH('Portfolio Register'!$U51),1),3)=DATE(2027,1,1),'Portfolio Register'!$A51&amp;" (FINAL)",""))),"")))</f>
        <v/>
      </c>
      <c r="N52" s="106" t="str">
        <f aca="false">IF('Portfolio Register'!$A51="","",IF('Portfolio Register'!$U51="","",IFERROR(IF(EDATE(DATE(YEAR('Portfolio Register'!$U51),MONTH('Portfolio Register'!$U51),1),1)=DATE(2027,2,1),'Portfolio Register'!$A51&amp;" (1)",IF(EDATE(DATE(YEAR('Portfolio Register'!$U51),MONTH('Portfolio Register'!$U51),1),2)=DATE(2027,2,1),'Portfolio Register'!$A51&amp;" (2)",IF(EDATE(DATE(YEAR('Portfolio Register'!$U51),MONTH('Portfolio Register'!$U51),1),3)=DATE(2027,2,1),'Portfolio Register'!$A51&amp;" (FINAL)",""))),"")))</f>
        <v/>
      </c>
      <c r="O52" s="106" t="str">
        <f aca="false">IF('Portfolio Register'!$A51="","",IF('Portfolio Register'!$U51="","",IFERROR(IF(EDATE(DATE(YEAR('Portfolio Register'!$U51),MONTH('Portfolio Register'!$U51),1),1)=DATE(2027,3,1),'Portfolio Register'!$A51&amp;" (1)",IF(EDATE(DATE(YEAR('Portfolio Register'!$U51),MONTH('Portfolio Register'!$U51),1),2)=DATE(2027,3,1),'Portfolio Register'!$A51&amp;" (2)",IF(EDATE(DATE(YEAR('Portfolio Register'!$U51),MONTH('Portfolio Register'!$U51),1),3)=DATE(2027,3,1),'Portfolio Register'!$A51&amp;" (FINAL)",""))),"")))</f>
        <v/>
      </c>
      <c r="P52" s="106" t="str">
        <f aca="false">IF('Portfolio Register'!$A51="","",IF('Portfolio Register'!$U51="","",IFERROR(IF(EDATE(DATE(YEAR('Portfolio Register'!$U51),MONTH('Portfolio Register'!$U51),1),1)=DATE(2027,4,1),'Portfolio Register'!$A51&amp;" (1)",IF(EDATE(DATE(YEAR('Portfolio Register'!$U51),MONTH('Portfolio Register'!$U51),1),2)=DATE(2027,4,1),'Portfolio Register'!$A51&amp;" (2)",IF(EDATE(DATE(YEAR('Portfolio Register'!$U51),MONTH('Portfolio Register'!$U51),1),3)=DATE(2027,4,1),'Portfolio Register'!$A51&amp;" (FINAL)",""))),"")))</f>
        <v/>
      </c>
      <c r="Q52" s="106" t="str">
        <f aca="false">IF('Portfolio Register'!$A51="","",IF('Portfolio Register'!$U51="","",IFERROR(IF(EDATE(DATE(YEAR('Portfolio Register'!$U51),MONTH('Portfolio Register'!$U51),1),1)=DATE(2027,5,1),'Portfolio Register'!$A51&amp;" (1)",IF(EDATE(DATE(YEAR('Portfolio Register'!$U51),MONTH('Portfolio Register'!$U51),1),2)=DATE(2027,5,1),'Portfolio Register'!$A51&amp;" (2)",IF(EDATE(DATE(YEAR('Portfolio Register'!$U51),MONTH('Portfolio Register'!$U51),1),3)=DATE(2027,5,1),'Portfolio Register'!$A51&amp;" (FINAL)",""))),"")))</f>
        <v/>
      </c>
      <c r="R52" s="106" t="str">
        <f aca="false">IF('Portfolio Register'!$A51="","",IF('Portfolio Register'!$U51="","",IFERROR(IF(EDATE(DATE(YEAR('Portfolio Register'!$U51),MONTH('Portfolio Register'!$U51),1),1)=DATE(2027,6,1),'Portfolio Register'!$A51&amp;" (1)",IF(EDATE(DATE(YEAR('Portfolio Register'!$U51),MONTH('Portfolio Register'!$U51),1),2)=DATE(2027,6,1),'Portfolio Register'!$A51&amp;" (2)",IF(EDATE(DATE(YEAR('Portfolio Register'!$U51),MONTH('Portfolio Register'!$U51),1),3)=DATE(2027,6,1),'Portfolio Register'!$A51&amp;" (FINAL)",""))),"")))</f>
        <v/>
      </c>
      <c r="S52" s="106" t="str">
        <f aca="false">IF('Portfolio Register'!$A51="","",IF('Portfolio Register'!$U51="","",IFERROR(IF(EDATE(DATE(YEAR('Portfolio Register'!$U51),MONTH('Portfolio Register'!$U51),1),1)=DATE(2027,7,1),'Portfolio Register'!$A51&amp;" (1)",IF(EDATE(DATE(YEAR('Portfolio Register'!$U51),MONTH('Portfolio Register'!$U51),1),2)=DATE(2027,7,1),'Portfolio Register'!$A51&amp;" (2)",IF(EDATE(DATE(YEAR('Portfolio Register'!$U51),MONTH('Portfolio Register'!$U51),1),3)=DATE(2027,7,1),'Portfolio Register'!$A51&amp;" (FINAL)",""))),"")))</f>
        <v/>
      </c>
      <c r="T52" s="106" t="str">
        <f aca="false">IF('Portfolio Register'!$A51="","",IF('Portfolio Register'!$U51="","",IFERROR(IF(EDATE(DATE(YEAR('Portfolio Register'!$U51),MONTH('Portfolio Register'!$U51),1),1)=DATE(2027,8,1),'Portfolio Register'!$A51&amp;" (1)",IF(EDATE(DATE(YEAR('Portfolio Register'!$U51),MONTH('Portfolio Register'!$U51),1),2)=DATE(2027,8,1),'Portfolio Register'!$A51&amp;" (2)",IF(EDATE(DATE(YEAR('Portfolio Register'!$U51),MONTH('Portfolio Register'!$U51),1),3)=DATE(2027,8,1),'Portfolio Register'!$A51&amp;" (FINAL)",""))),"")))</f>
        <v/>
      </c>
      <c r="U52" s="106" t="str">
        <f aca="false">IF('Portfolio Register'!$A51="","",IF('Portfolio Register'!$U51="","",IFERROR(IF(EDATE(DATE(YEAR('Portfolio Register'!$U51),MONTH('Portfolio Register'!$U51),1),1)=DATE(2027,9,1),'Portfolio Register'!$A51&amp;" (1)",IF(EDATE(DATE(YEAR('Portfolio Register'!$U51),MONTH('Portfolio Register'!$U51),1),2)=DATE(2027,9,1),'Portfolio Register'!$A51&amp;" (2)",IF(EDATE(DATE(YEAR('Portfolio Register'!$U51),MONTH('Portfolio Register'!$U51),1),3)=DATE(2027,9,1),'Portfolio Register'!$A51&amp;" (FINAL)",""))),"")))</f>
        <v/>
      </c>
      <c r="V52" s="106" t="str">
        <f aca="false">IF('Portfolio Register'!$A51="","",IF('Portfolio Register'!$U51="","",IFERROR(IF(EDATE(DATE(YEAR('Portfolio Register'!$U51),MONTH('Portfolio Register'!$U51),1),1)=DATE(2027,10,1),'Portfolio Register'!$A51&amp;" (1)",IF(EDATE(DATE(YEAR('Portfolio Register'!$U51),MONTH('Portfolio Register'!$U51),1),2)=DATE(2027,10,1),'Portfolio Register'!$A51&amp;" (2)",IF(EDATE(DATE(YEAR('Portfolio Register'!$U51),MONTH('Portfolio Register'!$U51),1),3)=DATE(2027,10,1),'Portfolio Register'!$A51&amp;" (FINAL)",""))),"")))</f>
        <v/>
      </c>
      <c r="W52" s="106" t="str">
        <f aca="false">IF('Portfolio Register'!$A51="","",IF('Portfolio Register'!$U51="","",IFERROR(IF(EDATE(DATE(YEAR('Portfolio Register'!$U51),MONTH('Portfolio Register'!$U51),1),1)=DATE(2027,11,1),'Portfolio Register'!$A51&amp;" (1)",IF(EDATE(DATE(YEAR('Portfolio Register'!$U51),MONTH('Portfolio Register'!$U51),1),2)=DATE(2027,11,1),'Portfolio Register'!$A51&amp;" (2)",IF(EDATE(DATE(YEAR('Portfolio Register'!$U51),MONTH('Portfolio Register'!$U51),1),3)=DATE(2027,11,1),'Portfolio Register'!$A51&amp;" (FINAL)",""))),"")))</f>
        <v/>
      </c>
      <c r="X52" s="106" t="str">
        <f aca="false">IF('Portfolio Register'!$A51="","",IF('Portfolio Register'!$U51="","",IFERROR(IF(EDATE(DATE(YEAR('Portfolio Register'!$U51),MONTH('Portfolio Register'!$U51),1),1)=DATE(2027,12,1),'Portfolio Register'!$A51&amp;" (1)",IF(EDATE(DATE(YEAR('Portfolio Register'!$U51),MONTH('Portfolio Register'!$U51),1),2)=DATE(2027,12,1),'Portfolio Register'!$A51&amp;" (2)",IF(EDATE(DATE(YEAR('Portfolio Register'!$U51),MONTH('Portfolio Register'!$U51),1),3)=DATE(2027,12,1),'Portfolio Register'!$A51&amp;" (FINAL)",""))),"")))</f>
        <v/>
      </c>
    </row>
    <row r="53" customFormat="false" ht="21.95" hidden="false" customHeight="true" outlineLevel="0" collapsed="false">
      <c r="A53" s="106" t="str">
        <f aca="false">IF('Portfolio Register'!$A52="","",IF('Portfolio Register'!$U52="","",IFERROR(IF(EDATE(DATE(YEAR('Portfolio Register'!$U52),MONTH('Portfolio Register'!$U52),1),1)=DATE(2026,1,1),'Portfolio Register'!$A52&amp;" (1)",IF(EDATE(DATE(YEAR('Portfolio Register'!$U52),MONTH('Portfolio Register'!$U52),1),2)=DATE(2026,1,1),'Portfolio Register'!$A52&amp;" (2)",IF(EDATE(DATE(YEAR('Portfolio Register'!$U52),MONTH('Portfolio Register'!$U52),1),3)=DATE(2026,1,1),'Portfolio Register'!$A52&amp;" (FINAL)",""))),"")))</f>
        <v/>
      </c>
      <c r="B53" s="106" t="str">
        <f aca="false">IF('Portfolio Register'!$A52="","",IF('Portfolio Register'!$U52="","",IFERROR(IF(EDATE(DATE(YEAR('Portfolio Register'!$U52),MONTH('Portfolio Register'!$U52),1),1)=DATE(2026,2,1),'Portfolio Register'!$A52&amp;" (1)",IF(EDATE(DATE(YEAR('Portfolio Register'!$U52),MONTH('Portfolio Register'!$U52),1),2)=DATE(2026,2,1),'Portfolio Register'!$A52&amp;" (2)",IF(EDATE(DATE(YEAR('Portfolio Register'!$U52),MONTH('Portfolio Register'!$U52),1),3)=DATE(2026,2,1),'Portfolio Register'!$A52&amp;" (FINAL)",""))),"")))</f>
        <v/>
      </c>
      <c r="C53" s="106" t="str">
        <f aca="false">IF('Portfolio Register'!$A52="","",IF('Portfolio Register'!$U52="","",IFERROR(IF(EDATE(DATE(YEAR('Portfolio Register'!$U52),MONTH('Portfolio Register'!$U52),1),1)=DATE(2026,3,1),'Portfolio Register'!$A52&amp;" (1)",IF(EDATE(DATE(YEAR('Portfolio Register'!$U52),MONTH('Portfolio Register'!$U52),1),2)=DATE(2026,3,1),'Portfolio Register'!$A52&amp;" (2)",IF(EDATE(DATE(YEAR('Portfolio Register'!$U52),MONTH('Portfolio Register'!$U52),1),3)=DATE(2026,3,1),'Portfolio Register'!$A52&amp;" (FINAL)",""))),"")))</f>
        <v/>
      </c>
      <c r="D53" s="106" t="str">
        <f aca="false">IF('Portfolio Register'!$A52="","",IF('Portfolio Register'!$U52="","",IFERROR(IF(EDATE(DATE(YEAR('Portfolio Register'!$U52),MONTH('Portfolio Register'!$U52),1),1)=DATE(2026,4,1),'Portfolio Register'!$A52&amp;" (1)",IF(EDATE(DATE(YEAR('Portfolio Register'!$U52),MONTH('Portfolio Register'!$U52),1),2)=DATE(2026,4,1),'Portfolio Register'!$A52&amp;" (2)",IF(EDATE(DATE(YEAR('Portfolio Register'!$U52),MONTH('Portfolio Register'!$U52),1),3)=DATE(2026,4,1),'Portfolio Register'!$A52&amp;" (FINAL)",""))),"")))</f>
        <v/>
      </c>
      <c r="E53" s="106" t="str">
        <f aca="false">IF('Portfolio Register'!$A52="","",IF('Portfolio Register'!$U52="","",IFERROR(IF(EDATE(DATE(YEAR('Portfolio Register'!$U52),MONTH('Portfolio Register'!$U52),1),1)=DATE(2026,5,1),'Portfolio Register'!$A52&amp;" (1)",IF(EDATE(DATE(YEAR('Portfolio Register'!$U52),MONTH('Portfolio Register'!$U52),1),2)=DATE(2026,5,1),'Portfolio Register'!$A52&amp;" (2)",IF(EDATE(DATE(YEAR('Portfolio Register'!$U52),MONTH('Portfolio Register'!$U52),1),3)=DATE(2026,5,1),'Portfolio Register'!$A52&amp;" (FINAL)",""))),"")))</f>
        <v/>
      </c>
      <c r="F53" s="106" t="str">
        <f aca="false">IF('Portfolio Register'!$A52="","",IF('Portfolio Register'!$U52="","",IFERROR(IF(EDATE(DATE(YEAR('Portfolio Register'!$U52),MONTH('Portfolio Register'!$U52),1),1)=DATE(2026,6,1),'Portfolio Register'!$A52&amp;" (1)",IF(EDATE(DATE(YEAR('Portfolio Register'!$U52),MONTH('Portfolio Register'!$U52),1),2)=DATE(2026,6,1),'Portfolio Register'!$A52&amp;" (2)",IF(EDATE(DATE(YEAR('Portfolio Register'!$U52),MONTH('Portfolio Register'!$U52),1),3)=DATE(2026,6,1),'Portfolio Register'!$A52&amp;" (FINAL)",""))),"")))</f>
        <v/>
      </c>
      <c r="G53" s="106" t="str">
        <f aca="false">IF('Portfolio Register'!$A52="","",IF('Portfolio Register'!$U52="","",IFERROR(IF(EDATE(DATE(YEAR('Portfolio Register'!$U52),MONTH('Portfolio Register'!$U52),1),1)=DATE(2026,7,1),'Portfolio Register'!$A52&amp;" (1)",IF(EDATE(DATE(YEAR('Portfolio Register'!$U52),MONTH('Portfolio Register'!$U52),1),2)=DATE(2026,7,1),'Portfolio Register'!$A52&amp;" (2)",IF(EDATE(DATE(YEAR('Portfolio Register'!$U52),MONTH('Portfolio Register'!$U52),1),3)=DATE(2026,7,1),'Portfolio Register'!$A52&amp;" (FINAL)",""))),"")))</f>
        <v/>
      </c>
      <c r="H53" s="107" t="str">
        <f aca="false">IF('Portfolio Register'!$A52="","",IF('Portfolio Register'!$U52="","",IFERROR(IF(EDATE(DATE(YEAR('Portfolio Register'!$U52),MONTH('Portfolio Register'!$U52),1),1)=DATE(2026,8,1),'Portfolio Register'!$A52&amp;" (1)",IF(EDATE(DATE(YEAR('Portfolio Register'!$U52),MONTH('Portfolio Register'!$U52),1),2)=DATE(2026,8,1),'Portfolio Register'!$A52&amp;" (2)",IF(EDATE(DATE(YEAR('Portfolio Register'!$U52),MONTH('Portfolio Register'!$U52),1),3)=DATE(2026,8,1),'Portfolio Register'!$A52&amp;" (FINAL)",""))),"")))</f>
        <v/>
      </c>
      <c r="I53" s="108" t="str">
        <f aca="false">IF('Portfolio Register'!$A52="","",IF('Portfolio Register'!$U52="","",IFERROR(IF(EDATE(DATE(YEAR('Portfolio Register'!$U52),MONTH('Portfolio Register'!$U52),1),1)=DATE(2026,9,1),'Portfolio Register'!$A52&amp;" (1)",IF(EDATE(DATE(YEAR('Portfolio Register'!$U52),MONTH('Portfolio Register'!$U52),1),2)=DATE(2026,9,1),'Portfolio Register'!$A52&amp;" (2)",IF(EDATE(DATE(YEAR('Portfolio Register'!$U52),MONTH('Portfolio Register'!$U52),1),3)=DATE(2026,9,1),'Portfolio Register'!$A52&amp;" (FINAL)",""))),"")))</f>
        <v/>
      </c>
      <c r="J53" s="108" t="str">
        <f aca="false">IF('Portfolio Register'!$A52="","",IF('Portfolio Register'!$U52="","",IFERROR(IF(EDATE(DATE(YEAR('Portfolio Register'!$U52),MONTH('Portfolio Register'!$U52),1),1)=DATE(2026,10,1),'Portfolio Register'!$A52&amp;" (1)",IF(EDATE(DATE(YEAR('Portfolio Register'!$U52),MONTH('Portfolio Register'!$U52),1),2)=DATE(2026,10,1),'Portfolio Register'!$A52&amp;" (2)",IF(EDATE(DATE(YEAR('Portfolio Register'!$U52),MONTH('Portfolio Register'!$U52),1),3)=DATE(2026,10,1),'Portfolio Register'!$A52&amp;" (FINAL)",""))),"")))</f>
        <v/>
      </c>
      <c r="K53" s="106" t="str">
        <f aca="false">IF('Portfolio Register'!$A52="","",IF('Portfolio Register'!$U52="","",IFERROR(IF(EDATE(DATE(YEAR('Portfolio Register'!$U52),MONTH('Portfolio Register'!$U52),1),1)=DATE(2026,11,1),'Portfolio Register'!$A52&amp;" (1)",IF(EDATE(DATE(YEAR('Portfolio Register'!$U52),MONTH('Portfolio Register'!$U52),1),2)=DATE(2026,11,1),'Portfolio Register'!$A52&amp;" (2)",IF(EDATE(DATE(YEAR('Portfolio Register'!$U52),MONTH('Portfolio Register'!$U52),1),3)=DATE(2026,11,1),'Portfolio Register'!$A52&amp;" (FINAL)",""))),"")))</f>
        <v/>
      </c>
      <c r="L53" s="106" t="str">
        <f aca="false">IF('Portfolio Register'!$A52="","",IF('Portfolio Register'!$U52="","",IFERROR(IF(EDATE(DATE(YEAR('Portfolio Register'!$U52),MONTH('Portfolio Register'!$U52),1),1)=DATE(2026,12,1),'Portfolio Register'!$A52&amp;" (1)",IF(EDATE(DATE(YEAR('Portfolio Register'!$U52),MONTH('Portfolio Register'!$U52),1),2)=DATE(2026,12,1),'Portfolio Register'!$A52&amp;" (2)",IF(EDATE(DATE(YEAR('Portfolio Register'!$U52),MONTH('Portfolio Register'!$U52),1),3)=DATE(2026,12,1),'Portfolio Register'!$A52&amp;" (FINAL)",""))),"")))</f>
        <v/>
      </c>
      <c r="M53" s="109" t="str">
        <f aca="false">IF('Portfolio Register'!$A52="","",IF('Portfolio Register'!$U52="","",IFERROR(IF(EDATE(DATE(YEAR('Portfolio Register'!$U52),MONTH('Portfolio Register'!$U52),1),1)=DATE(2027,1,1),'Portfolio Register'!$A52&amp;" (1)",IF(EDATE(DATE(YEAR('Portfolio Register'!$U52),MONTH('Portfolio Register'!$U52),1),2)=DATE(2027,1,1),'Portfolio Register'!$A52&amp;" (2)",IF(EDATE(DATE(YEAR('Portfolio Register'!$U52),MONTH('Portfolio Register'!$U52),1),3)=DATE(2027,1,1),'Portfolio Register'!$A52&amp;" (FINAL)",""))),"")))</f>
        <v/>
      </c>
      <c r="N53" s="106" t="str">
        <f aca="false">IF('Portfolio Register'!$A52="","",IF('Portfolio Register'!$U52="","",IFERROR(IF(EDATE(DATE(YEAR('Portfolio Register'!$U52),MONTH('Portfolio Register'!$U52),1),1)=DATE(2027,2,1),'Portfolio Register'!$A52&amp;" (1)",IF(EDATE(DATE(YEAR('Portfolio Register'!$U52),MONTH('Portfolio Register'!$U52),1),2)=DATE(2027,2,1),'Portfolio Register'!$A52&amp;" (2)",IF(EDATE(DATE(YEAR('Portfolio Register'!$U52),MONTH('Portfolio Register'!$U52),1),3)=DATE(2027,2,1),'Portfolio Register'!$A52&amp;" (FINAL)",""))),"")))</f>
        <v/>
      </c>
      <c r="O53" s="106" t="str">
        <f aca="false">IF('Portfolio Register'!$A52="","",IF('Portfolio Register'!$U52="","",IFERROR(IF(EDATE(DATE(YEAR('Portfolio Register'!$U52),MONTH('Portfolio Register'!$U52),1),1)=DATE(2027,3,1),'Portfolio Register'!$A52&amp;" (1)",IF(EDATE(DATE(YEAR('Portfolio Register'!$U52),MONTH('Portfolio Register'!$U52),1),2)=DATE(2027,3,1),'Portfolio Register'!$A52&amp;" (2)",IF(EDATE(DATE(YEAR('Portfolio Register'!$U52),MONTH('Portfolio Register'!$U52),1),3)=DATE(2027,3,1),'Portfolio Register'!$A52&amp;" (FINAL)",""))),"")))</f>
        <v/>
      </c>
      <c r="P53" s="106" t="str">
        <f aca="false">IF('Portfolio Register'!$A52="","",IF('Portfolio Register'!$U52="","",IFERROR(IF(EDATE(DATE(YEAR('Portfolio Register'!$U52),MONTH('Portfolio Register'!$U52),1),1)=DATE(2027,4,1),'Portfolio Register'!$A52&amp;" (1)",IF(EDATE(DATE(YEAR('Portfolio Register'!$U52),MONTH('Portfolio Register'!$U52),1),2)=DATE(2027,4,1),'Portfolio Register'!$A52&amp;" (2)",IF(EDATE(DATE(YEAR('Portfolio Register'!$U52),MONTH('Portfolio Register'!$U52),1),3)=DATE(2027,4,1),'Portfolio Register'!$A52&amp;" (FINAL)",""))),"")))</f>
        <v/>
      </c>
      <c r="Q53" s="106" t="str">
        <f aca="false">IF('Portfolio Register'!$A52="","",IF('Portfolio Register'!$U52="","",IFERROR(IF(EDATE(DATE(YEAR('Portfolio Register'!$U52),MONTH('Portfolio Register'!$U52),1),1)=DATE(2027,5,1),'Portfolio Register'!$A52&amp;" (1)",IF(EDATE(DATE(YEAR('Portfolio Register'!$U52),MONTH('Portfolio Register'!$U52),1),2)=DATE(2027,5,1),'Portfolio Register'!$A52&amp;" (2)",IF(EDATE(DATE(YEAR('Portfolio Register'!$U52),MONTH('Portfolio Register'!$U52),1),3)=DATE(2027,5,1),'Portfolio Register'!$A52&amp;" (FINAL)",""))),"")))</f>
        <v/>
      </c>
      <c r="R53" s="106" t="str">
        <f aca="false">IF('Portfolio Register'!$A52="","",IF('Portfolio Register'!$U52="","",IFERROR(IF(EDATE(DATE(YEAR('Portfolio Register'!$U52),MONTH('Portfolio Register'!$U52),1),1)=DATE(2027,6,1),'Portfolio Register'!$A52&amp;" (1)",IF(EDATE(DATE(YEAR('Portfolio Register'!$U52),MONTH('Portfolio Register'!$U52),1),2)=DATE(2027,6,1),'Portfolio Register'!$A52&amp;" (2)",IF(EDATE(DATE(YEAR('Portfolio Register'!$U52),MONTH('Portfolio Register'!$U52),1),3)=DATE(2027,6,1),'Portfolio Register'!$A52&amp;" (FINAL)",""))),"")))</f>
        <v/>
      </c>
      <c r="S53" s="106" t="str">
        <f aca="false">IF('Portfolio Register'!$A52="","",IF('Portfolio Register'!$U52="","",IFERROR(IF(EDATE(DATE(YEAR('Portfolio Register'!$U52),MONTH('Portfolio Register'!$U52),1),1)=DATE(2027,7,1),'Portfolio Register'!$A52&amp;" (1)",IF(EDATE(DATE(YEAR('Portfolio Register'!$U52),MONTH('Portfolio Register'!$U52),1),2)=DATE(2027,7,1),'Portfolio Register'!$A52&amp;" (2)",IF(EDATE(DATE(YEAR('Portfolio Register'!$U52),MONTH('Portfolio Register'!$U52),1),3)=DATE(2027,7,1),'Portfolio Register'!$A52&amp;" (FINAL)",""))),"")))</f>
        <v/>
      </c>
      <c r="T53" s="106" t="str">
        <f aca="false">IF('Portfolio Register'!$A52="","",IF('Portfolio Register'!$U52="","",IFERROR(IF(EDATE(DATE(YEAR('Portfolio Register'!$U52),MONTH('Portfolio Register'!$U52),1),1)=DATE(2027,8,1),'Portfolio Register'!$A52&amp;" (1)",IF(EDATE(DATE(YEAR('Portfolio Register'!$U52),MONTH('Portfolio Register'!$U52),1),2)=DATE(2027,8,1),'Portfolio Register'!$A52&amp;" (2)",IF(EDATE(DATE(YEAR('Portfolio Register'!$U52),MONTH('Portfolio Register'!$U52),1),3)=DATE(2027,8,1),'Portfolio Register'!$A52&amp;" (FINAL)",""))),"")))</f>
        <v/>
      </c>
      <c r="U53" s="106" t="str">
        <f aca="false">IF('Portfolio Register'!$A52="","",IF('Portfolio Register'!$U52="","",IFERROR(IF(EDATE(DATE(YEAR('Portfolio Register'!$U52),MONTH('Portfolio Register'!$U52),1),1)=DATE(2027,9,1),'Portfolio Register'!$A52&amp;" (1)",IF(EDATE(DATE(YEAR('Portfolio Register'!$U52),MONTH('Portfolio Register'!$U52),1),2)=DATE(2027,9,1),'Portfolio Register'!$A52&amp;" (2)",IF(EDATE(DATE(YEAR('Portfolio Register'!$U52),MONTH('Portfolio Register'!$U52),1),3)=DATE(2027,9,1),'Portfolio Register'!$A52&amp;" (FINAL)",""))),"")))</f>
        <v/>
      </c>
      <c r="V53" s="106" t="str">
        <f aca="false">IF('Portfolio Register'!$A52="","",IF('Portfolio Register'!$U52="","",IFERROR(IF(EDATE(DATE(YEAR('Portfolio Register'!$U52),MONTH('Portfolio Register'!$U52),1),1)=DATE(2027,10,1),'Portfolio Register'!$A52&amp;" (1)",IF(EDATE(DATE(YEAR('Portfolio Register'!$U52),MONTH('Portfolio Register'!$U52),1),2)=DATE(2027,10,1),'Portfolio Register'!$A52&amp;" (2)",IF(EDATE(DATE(YEAR('Portfolio Register'!$U52),MONTH('Portfolio Register'!$U52),1),3)=DATE(2027,10,1),'Portfolio Register'!$A52&amp;" (FINAL)",""))),"")))</f>
        <v/>
      </c>
      <c r="W53" s="106" t="str">
        <f aca="false">IF('Portfolio Register'!$A52="","",IF('Portfolio Register'!$U52="","",IFERROR(IF(EDATE(DATE(YEAR('Portfolio Register'!$U52),MONTH('Portfolio Register'!$U52),1),1)=DATE(2027,11,1),'Portfolio Register'!$A52&amp;" (1)",IF(EDATE(DATE(YEAR('Portfolio Register'!$U52),MONTH('Portfolio Register'!$U52),1),2)=DATE(2027,11,1),'Portfolio Register'!$A52&amp;" (2)",IF(EDATE(DATE(YEAR('Portfolio Register'!$U52),MONTH('Portfolio Register'!$U52),1),3)=DATE(2027,11,1),'Portfolio Register'!$A52&amp;" (FINAL)",""))),"")))</f>
        <v/>
      </c>
      <c r="X53" s="106" t="str">
        <f aca="false">IF('Portfolio Register'!$A52="","",IF('Portfolio Register'!$U52="","",IFERROR(IF(EDATE(DATE(YEAR('Portfolio Register'!$U52),MONTH('Portfolio Register'!$U52),1),1)=DATE(2027,12,1),'Portfolio Register'!$A52&amp;" (1)",IF(EDATE(DATE(YEAR('Portfolio Register'!$U52),MONTH('Portfolio Register'!$U52),1),2)=DATE(2027,12,1),'Portfolio Register'!$A52&amp;" (2)",IF(EDATE(DATE(YEAR('Portfolio Register'!$U52),MONTH('Portfolio Register'!$U52),1),3)=DATE(2027,12,1),'Portfolio Register'!$A52&amp;" (FINAL)",""))),"")))</f>
        <v/>
      </c>
    </row>
    <row r="54" customFormat="false" ht="21.95" hidden="false" customHeight="true" outlineLevel="0" collapsed="false">
      <c r="A54" s="106" t="str">
        <f aca="false">IF('Portfolio Register'!$A53="","",IF('Portfolio Register'!$U53="","",IFERROR(IF(EDATE(DATE(YEAR('Portfolio Register'!$U53),MONTH('Portfolio Register'!$U53),1),1)=DATE(2026,1,1),'Portfolio Register'!$A53&amp;" (1)",IF(EDATE(DATE(YEAR('Portfolio Register'!$U53),MONTH('Portfolio Register'!$U53),1),2)=DATE(2026,1,1),'Portfolio Register'!$A53&amp;" (2)",IF(EDATE(DATE(YEAR('Portfolio Register'!$U53),MONTH('Portfolio Register'!$U53),1),3)=DATE(2026,1,1),'Portfolio Register'!$A53&amp;" (FINAL)",""))),"")))</f>
        <v/>
      </c>
      <c r="B54" s="106" t="str">
        <f aca="false">IF('Portfolio Register'!$A53="","",IF('Portfolio Register'!$U53="","",IFERROR(IF(EDATE(DATE(YEAR('Portfolio Register'!$U53),MONTH('Portfolio Register'!$U53),1),1)=DATE(2026,2,1),'Portfolio Register'!$A53&amp;" (1)",IF(EDATE(DATE(YEAR('Portfolio Register'!$U53),MONTH('Portfolio Register'!$U53),1),2)=DATE(2026,2,1),'Portfolio Register'!$A53&amp;" (2)",IF(EDATE(DATE(YEAR('Portfolio Register'!$U53),MONTH('Portfolio Register'!$U53),1),3)=DATE(2026,2,1),'Portfolio Register'!$A53&amp;" (FINAL)",""))),"")))</f>
        <v/>
      </c>
      <c r="C54" s="106" t="str">
        <f aca="false">IF('Portfolio Register'!$A53="","",IF('Portfolio Register'!$U53="","",IFERROR(IF(EDATE(DATE(YEAR('Portfolio Register'!$U53),MONTH('Portfolio Register'!$U53),1),1)=DATE(2026,3,1),'Portfolio Register'!$A53&amp;" (1)",IF(EDATE(DATE(YEAR('Portfolio Register'!$U53),MONTH('Portfolio Register'!$U53),1),2)=DATE(2026,3,1),'Portfolio Register'!$A53&amp;" (2)",IF(EDATE(DATE(YEAR('Portfolio Register'!$U53),MONTH('Portfolio Register'!$U53),1),3)=DATE(2026,3,1),'Portfolio Register'!$A53&amp;" (FINAL)",""))),"")))</f>
        <v/>
      </c>
      <c r="D54" s="106" t="str">
        <f aca="false">IF('Portfolio Register'!$A53="","",IF('Portfolio Register'!$U53="","",IFERROR(IF(EDATE(DATE(YEAR('Portfolio Register'!$U53),MONTH('Portfolio Register'!$U53),1),1)=DATE(2026,4,1),'Portfolio Register'!$A53&amp;" (1)",IF(EDATE(DATE(YEAR('Portfolio Register'!$U53),MONTH('Portfolio Register'!$U53),1),2)=DATE(2026,4,1),'Portfolio Register'!$A53&amp;" (2)",IF(EDATE(DATE(YEAR('Portfolio Register'!$U53),MONTH('Portfolio Register'!$U53),1),3)=DATE(2026,4,1),'Portfolio Register'!$A53&amp;" (FINAL)",""))),"")))</f>
        <v/>
      </c>
      <c r="E54" s="106" t="str">
        <f aca="false">IF('Portfolio Register'!$A53="","",IF('Portfolio Register'!$U53="","",IFERROR(IF(EDATE(DATE(YEAR('Portfolio Register'!$U53),MONTH('Portfolio Register'!$U53),1),1)=DATE(2026,5,1),'Portfolio Register'!$A53&amp;" (1)",IF(EDATE(DATE(YEAR('Portfolio Register'!$U53),MONTH('Portfolio Register'!$U53),1),2)=DATE(2026,5,1),'Portfolio Register'!$A53&amp;" (2)",IF(EDATE(DATE(YEAR('Portfolio Register'!$U53),MONTH('Portfolio Register'!$U53),1),3)=DATE(2026,5,1),'Portfolio Register'!$A53&amp;" (FINAL)",""))),"")))</f>
        <v/>
      </c>
      <c r="F54" s="106" t="str">
        <f aca="false">IF('Portfolio Register'!$A53="","",IF('Portfolio Register'!$U53="","",IFERROR(IF(EDATE(DATE(YEAR('Portfolio Register'!$U53),MONTH('Portfolio Register'!$U53),1),1)=DATE(2026,6,1),'Portfolio Register'!$A53&amp;" (1)",IF(EDATE(DATE(YEAR('Portfolio Register'!$U53),MONTH('Portfolio Register'!$U53),1),2)=DATE(2026,6,1),'Portfolio Register'!$A53&amp;" (2)",IF(EDATE(DATE(YEAR('Portfolio Register'!$U53),MONTH('Portfolio Register'!$U53),1),3)=DATE(2026,6,1),'Portfolio Register'!$A53&amp;" (FINAL)",""))),"")))</f>
        <v/>
      </c>
      <c r="G54" s="106" t="str">
        <f aca="false">IF('Portfolio Register'!$A53="","",IF('Portfolio Register'!$U53="","",IFERROR(IF(EDATE(DATE(YEAR('Portfolio Register'!$U53),MONTH('Portfolio Register'!$U53),1),1)=DATE(2026,7,1),'Portfolio Register'!$A53&amp;" (1)",IF(EDATE(DATE(YEAR('Portfolio Register'!$U53),MONTH('Portfolio Register'!$U53),1),2)=DATE(2026,7,1),'Portfolio Register'!$A53&amp;" (2)",IF(EDATE(DATE(YEAR('Portfolio Register'!$U53),MONTH('Portfolio Register'!$U53),1),3)=DATE(2026,7,1),'Portfolio Register'!$A53&amp;" (FINAL)",""))),"")))</f>
        <v/>
      </c>
      <c r="H54" s="107" t="str">
        <f aca="false">IF('Portfolio Register'!$A53="","",IF('Portfolio Register'!$U53="","",IFERROR(IF(EDATE(DATE(YEAR('Portfolio Register'!$U53),MONTH('Portfolio Register'!$U53),1),1)=DATE(2026,8,1),'Portfolio Register'!$A53&amp;" (1)",IF(EDATE(DATE(YEAR('Portfolio Register'!$U53),MONTH('Portfolio Register'!$U53),1),2)=DATE(2026,8,1),'Portfolio Register'!$A53&amp;" (2)",IF(EDATE(DATE(YEAR('Portfolio Register'!$U53),MONTH('Portfolio Register'!$U53),1),3)=DATE(2026,8,1),'Portfolio Register'!$A53&amp;" (FINAL)",""))),"")))</f>
        <v/>
      </c>
      <c r="I54" s="108" t="str">
        <f aca="false">IF('Portfolio Register'!$A53="","",IF('Portfolio Register'!$U53="","",IFERROR(IF(EDATE(DATE(YEAR('Portfolio Register'!$U53),MONTH('Portfolio Register'!$U53),1),1)=DATE(2026,9,1),'Portfolio Register'!$A53&amp;" (1)",IF(EDATE(DATE(YEAR('Portfolio Register'!$U53),MONTH('Portfolio Register'!$U53),1),2)=DATE(2026,9,1),'Portfolio Register'!$A53&amp;" (2)",IF(EDATE(DATE(YEAR('Portfolio Register'!$U53),MONTH('Portfolio Register'!$U53),1),3)=DATE(2026,9,1),'Portfolio Register'!$A53&amp;" (FINAL)",""))),"")))</f>
        <v/>
      </c>
      <c r="J54" s="108" t="str">
        <f aca="false">IF('Portfolio Register'!$A53="","",IF('Portfolio Register'!$U53="","",IFERROR(IF(EDATE(DATE(YEAR('Portfolio Register'!$U53),MONTH('Portfolio Register'!$U53),1),1)=DATE(2026,10,1),'Portfolio Register'!$A53&amp;" (1)",IF(EDATE(DATE(YEAR('Portfolio Register'!$U53),MONTH('Portfolio Register'!$U53),1),2)=DATE(2026,10,1),'Portfolio Register'!$A53&amp;" (2)",IF(EDATE(DATE(YEAR('Portfolio Register'!$U53),MONTH('Portfolio Register'!$U53),1),3)=DATE(2026,10,1),'Portfolio Register'!$A53&amp;" (FINAL)",""))),"")))</f>
        <v/>
      </c>
      <c r="K54" s="106" t="str">
        <f aca="false">IF('Portfolio Register'!$A53="","",IF('Portfolio Register'!$U53="","",IFERROR(IF(EDATE(DATE(YEAR('Portfolio Register'!$U53),MONTH('Portfolio Register'!$U53),1),1)=DATE(2026,11,1),'Portfolio Register'!$A53&amp;" (1)",IF(EDATE(DATE(YEAR('Portfolio Register'!$U53),MONTH('Portfolio Register'!$U53),1),2)=DATE(2026,11,1),'Portfolio Register'!$A53&amp;" (2)",IF(EDATE(DATE(YEAR('Portfolio Register'!$U53),MONTH('Portfolio Register'!$U53),1),3)=DATE(2026,11,1),'Portfolio Register'!$A53&amp;" (FINAL)",""))),"")))</f>
        <v/>
      </c>
      <c r="L54" s="106" t="str">
        <f aca="false">IF('Portfolio Register'!$A53="","",IF('Portfolio Register'!$U53="","",IFERROR(IF(EDATE(DATE(YEAR('Portfolio Register'!$U53),MONTH('Portfolio Register'!$U53),1),1)=DATE(2026,12,1),'Portfolio Register'!$A53&amp;" (1)",IF(EDATE(DATE(YEAR('Portfolio Register'!$U53),MONTH('Portfolio Register'!$U53),1),2)=DATE(2026,12,1),'Portfolio Register'!$A53&amp;" (2)",IF(EDATE(DATE(YEAR('Portfolio Register'!$U53),MONTH('Portfolio Register'!$U53),1),3)=DATE(2026,12,1),'Portfolio Register'!$A53&amp;" (FINAL)",""))),"")))</f>
        <v/>
      </c>
      <c r="M54" s="109" t="str">
        <f aca="false">IF('Portfolio Register'!$A53="","",IF('Portfolio Register'!$U53="","",IFERROR(IF(EDATE(DATE(YEAR('Portfolio Register'!$U53),MONTH('Portfolio Register'!$U53),1),1)=DATE(2027,1,1),'Portfolio Register'!$A53&amp;" (1)",IF(EDATE(DATE(YEAR('Portfolio Register'!$U53),MONTH('Portfolio Register'!$U53),1),2)=DATE(2027,1,1),'Portfolio Register'!$A53&amp;" (2)",IF(EDATE(DATE(YEAR('Portfolio Register'!$U53),MONTH('Portfolio Register'!$U53),1),3)=DATE(2027,1,1),'Portfolio Register'!$A53&amp;" (FINAL)",""))),"")))</f>
        <v/>
      </c>
      <c r="N54" s="106" t="str">
        <f aca="false">IF('Portfolio Register'!$A53="","",IF('Portfolio Register'!$U53="","",IFERROR(IF(EDATE(DATE(YEAR('Portfolio Register'!$U53),MONTH('Portfolio Register'!$U53),1),1)=DATE(2027,2,1),'Portfolio Register'!$A53&amp;" (1)",IF(EDATE(DATE(YEAR('Portfolio Register'!$U53),MONTH('Portfolio Register'!$U53),1),2)=DATE(2027,2,1),'Portfolio Register'!$A53&amp;" (2)",IF(EDATE(DATE(YEAR('Portfolio Register'!$U53),MONTH('Portfolio Register'!$U53),1),3)=DATE(2027,2,1),'Portfolio Register'!$A53&amp;" (FINAL)",""))),"")))</f>
        <v/>
      </c>
      <c r="O54" s="106" t="str">
        <f aca="false">IF('Portfolio Register'!$A53="","",IF('Portfolio Register'!$U53="","",IFERROR(IF(EDATE(DATE(YEAR('Portfolio Register'!$U53),MONTH('Portfolio Register'!$U53),1),1)=DATE(2027,3,1),'Portfolio Register'!$A53&amp;" (1)",IF(EDATE(DATE(YEAR('Portfolio Register'!$U53),MONTH('Portfolio Register'!$U53),1),2)=DATE(2027,3,1),'Portfolio Register'!$A53&amp;" (2)",IF(EDATE(DATE(YEAR('Portfolio Register'!$U53),MONTH('Portfolio Register'!$U53),1),3)=DATE(2027,3,1),'Portfolio Register'!$A53&amp;" (FINAL)",""))),"")))</f>
        <v/>
      </c>
      <c r="P54" s="106" t="str">
        <f aca="false">IF('Portfolio Register'!$A53="","",IF('Portfolio Register'!$U53="","",IFERROR(IF(EDATE(DATE(YEAR('Portfolio Register'!$U53),MONTH('Portfolio Register'!$U53),1),1)=DATE(2027,4,1),'Portfolio Register'!$A53&amp;" (1)",IF(EDATE(DATE(YEAR('Portfolio Register'!$U53),MONTH('Portfolio Register'!$U53),1),2)=DATE(2027,4,1),'Portfolio Register'!$A53&amp;" (2)",IF(EDATE(DATE(YEAR('Portfolio Register'!$U53),MONTH('Portfolio Register'!$U53),1),3)=DATE(2027,4,1),'Portfolio Register'!$A53&amp;" (FINAL)",""))),"")))</f>
        <v/>
      </c>
      <c r="Q54" s="106" t="str">
        <f aca="false">IF('Portfolio Register'!$A53="","",IF('Portfolio Register'!$U53="","",IFERROR(IF(EDATE(DATE(YEAR('Portfolio Register'!$U53),MONTH('Portfolio Register'!$U53),1),1)=DATE(2027,5,1),'Portfolio Register'!$A53&amp;" (1)",IF(EDATE(DATE(YEAR('Portfolio Register'!$U53),MONTH('Portfolio Register'!$U53),1),2)=DATE(2027,5,1),'Portfolio Register'!$A53&amp;" (2)",IF(EDATE(DATE(YEAR('Portfolio Register'!$U53),MONTH('Portfolio Register'!$U53),1),3)=DATE(2027,5,1),'Portfolio Register'!$A53&amp;" (FINAL)",""))),"")))</f>
        <v/>
      </c>
      <c r="R54" s="106" t="str">
        <f aca="false">IF('Portfolio Register'!$A53="","",IF('Portfolio Register'!$U53="","",IFERROR(IF(EDATE(DATE(YEAR('Portfolio Register'!$U53),MONTH('Portfolio Register'!$U53),1),1)=DATE(2027,6,1),'Portfolio Register'!$A53&amp;" (1)",IF(EDATE(DATE(YEAR('Portfolio Register'!$U53),MONTH('Portfolio Register'!$U53),1),2)=DATE(2027,6,1),'Portfolio Register'!$A53&amp;" (2)",IF(EDATE(DATE(YEAR('Portfolio Register'!$U53),MONTH('Portfolio Register'!$U53),1),3)=DATE(2027,6,1),'Portfolio Register'!$A53&amp;" (FINAL)",""))),"")))</f>
        <v/>
      </c>
      <c r="S54" s="106" t="str">
        <f aca="false">IF('Portfolio Register'!$A53="","",IF('Portfolio Register'!$U53="","",IFERROR(IF(EDATE(DATE(YEAR('Portfolio Register'!$U53),MONTH('Portfolio Register'!$U53),1),1)=DATE(2027,7,1),'Portfolio Register'!$A53&amp;" (1)",IF(EDATE(DATE(YEAR('Portfolio Register'!$U53),MONTH('Portfolio Register'!$U53),1),2)=DATE(2027,7,1),'Portfolio Register'!$A53&amp;" (2)",IF(EDATE(DATE(YEAR('Portfolio Register'!$U53),MONTH('Portfolio Register'!$U53),1),3)=DATE(2027,7,1),'Portfolio Register'!$A53&amp;" (FINAL)",""))),"")))</f>
        <v/>
      </c>
      <c r="T54" s="106" t="str">
        <f aca="false">IF('Portfolio Register'!$A53="","",IF('Portfolio Register'!$U53="","",IFERROR(IF(EDATE(DATE(YEAR('Portfolio Register'!$U53),MONTH('Portfolio Register'!$U53),1),1)=DATE(2027,8,1),'Portfolio Register'!$A53&amp;" (1)",IF(EDATE(DATE(YEAR('Portfolio Register'!$U53),MONTH('Portfolio Register'!$U53),1),2)=DATE(2027,8,1),'Portfolio Register'!$A53&amp;" (2)",IF(EDATE(DATE(YEAR('Portfolio Register'!$U53),MONTH('Portfolio Register'!$U53),1),3)=DATE(2027,8,1),'Portfolio Register'!$A53&amp;" (FINAL)",""))),"")))</f>
        <v/>
      </c>
      <c r="U54" s="106" t="str">
        <f aca="false">IF('Portfolio Register'!$A53="","",IF('Portfolio Register'!$U53="","",IFERROR(IF(EDATE(DATE(YEAR('Portfolio Register'!$U53),MONTH('Portfolio Register'!$U53),1),1)=DATE(2027,9,1),'Portfolio Register'!$A53&amp;" (1)",IF(EDATE(DATE(YEAR('Portfolio Register'!$U53),MONTH('Portfolio Register'!$U53),1),2)=DATE(2027,9,1),'Portfolio Register'!$A53&amp;" (2)",IF(EDATE(DATE(YEAR('Portfolio Register'!$U53),MONTH('Portfolio Register'!$U53),1),3)=DATE(2027,9,1),'Portfolio Register'!$A53&amp;" (FINAL)",""))),"")))</f>
        <v/>
      </c>
      <c r="V54" s="106" t="str">
        <f aca="false">IF('Portfolio Register'!$A53="","",IF('Portfolio Register'!$U53="","",IFERROR(IF(EDATE(DATE(YEAR('Portfolio Register'!$U53),MONTH('Portfolio Register'!$U53),1),1)=DATE(2027,10,1),'Portfolio Register'!$A53&amp;" (1)",IF(EDATE(DATE(YEAR('Portfolio Register'!$U53),MONTH('Portfolio Register'!$U53),1),2)=DATE(2027,10,1),'Portfolio Register'!$A53&amp;" (2)",IF(EDATE(DATE(YEAR('Portfolio Register'!$U53),MONTH('Portfolio Register'!$U53),1),3)=DATE(2027,10,1),'Portfolio Register'!$A53&amp;" (FINAL)",""))),"")))</f>
        <v/>
      </c>
      <c r="W54" s="106" t="str">
        <f aca="false">IF('Portfolio Register'!$A53="","",IF('Portfolio Register'!$U53="","",IFERROR(IF(EDATE(DATE(YEAR('Portfolio Register'!$U53),MONTH('Portfolio Register'!$U53),1),1)=DATE(2027,11,1),'Portfolio Register'!$A53&amp;" (1)",IF(EDATE(DATE(YEAR('Portfolio Register'!$U53),MONTH('Portfolio Register'!$U53),1),2)=DATE(2027,11,1),'Portfolio Register'!$A53&amp;" (2)",IF(EDATE(DATE(YEAR('Portfolio Register'!$U53),MONTH('Portfolio Register'!$U53),1),3)=DATE(2027,11,1),'Portfolio Register'!$A53&amp;" (FINAL)",""))),"")))</f>
        <v/>
      </c>
      <c r="X54" s="106" t="str">
        <f aca="false">IF('Portfolio Register'!$A53="","",IF('Portfolio Register'!$U53="","",IFERROR(IF(EDATE(DATE(YEAR('Portfolio Register'!$U53),MONTH('Portfolio Register'!$U53),1),1)=DATE(2027,12,1),'Portfolio Register'!$A53&amp;" (1)",IF(EDATE(DATE(YEAR('Portfolio Register'!$U53),MONTH('Portfolio Register'!$U53),1),2)=DATE(2027,12,1),'Portfolio Register'!$A53&amp;" (2)",IF(EDATE(DATE(YEAR('Portfolio Register'!$U53),MONTH('Portfolio Register'!$U53),1),3)=DATE(2027,12,1),'Portfolio Register'!$A53&amp;" (FINAL)",""))),"")))</f>
        <v/>
      </c>
    </row>
    <row r="55" customFormat="false" ht="21.95" hidden="false" customHeight="true" outlineLevel="0" collapsed="false">
      <c r="A55" s="106" t="str">
        <f aca="false">IF('Portfolio Register'!$A54="","",IF('Portfolio Register'!$U54="","",IFERROR(IF(EDATE(DATE(YEAR('Portfolio Register'!$U54),MONTH('Portfolio Register'!$U54),1),1)=DATE(2026,1,1),'Portfolio Register'!$A54&amp;" (1)",IF(EDATE(DATE(YEAR('Portfolio Register'!$U54),MONTH('Portfolio Register'!$U54),1),2)=DATE(2026,1,1),'Portfolio Register'!$A54&amp;" (2)",IF(EDATE(DATE(YEAR('Portfolio Register'!$U54),MONTH('Portfolio Register'!$U54),1),3)=DATE(2026,1,1),'Portfolio Register'!$A54&amp;" (FINAL)",""))),"")))</f>
        <v/>
      </c>
      <c r="B55" s="106" t="str">
        <f aca="false">IF('Portfolio Register'!$A54="","",IF('Portfolio Register'!$U54="","",IFERROR(IF(EDATE(DATE(YEAR('Portfolio Register'!$U54),MONTH('Portfolio Register'!$U54),1),1)=DATE(2026,2,1),'Portfolio Register'!$A54&amp;" (1)",IF(EDATE(DATE(YEAR('Portfolio Register'!$U54),MONTH('Portfolio Register'!$U54),1),2)=DATE(2026,2,1),'Portfolio Register'!$A54&amp;" (2)",IF(EDATE(DATE(YEAR('Portfolio Register'!$U54),MONTH('Portfolio Register'!$U54),1),3)=DATE(2026,2,1),'Portfolio Register'!$A54&amp;" (FINAL)",""))),"")))</f>
        <v/>
      </c>
      <c r="C55" s="106" t="str">
        <f aca="false">IF('Portfolio Register'!$A54="","",IF('Portfolio Register'!$U54="","",IFERROR(IF(EDATE(DATE(YEAR('Portfolio Register'!$U54),MONTH('Portfolio Register'!$U54),1),1)=DATE(2026,3,1),'Portfolio Register'!$A54&amp;" (1)",IF(EDATE(DATE(YEAR('Portfolio Register'!$U54),MONTH('Portfolio Register'!$U54),1),2)=DATE(2026,3,1),'Portfolio Register'!$A54&amp;" (2)",IF(EDATE(DATE(YEAR('Portfolio Register'!$U54),MONTH('Portfolio Register'!$U54),1),3)=DATE(2026,3,1),'Portfolio Register'!$A54&amp;" (FINAL)",""))),"")))</f>
        <v/>
      </c>
      <c r="D55" s="106" t="str">
        <f aca="false">IF('Portfolio Register'!$A54="","",IF('Portfolio Register'!$U54="","",IFERROR(IF(EDATE(DATE(YEAR('Portfolio Register'!$U54),MONTH('Portfolio Register'!$U54),1),1)=DATE(2026,4,1),'Portfolio Register'!$A54&amp;" (1)",IF(EDATE(DATE(YEAR('Portfolio Register'!$U54),MONTH('Portfolio Register'!$U54),1),2)=DATE(2026,4,1),'Portfolio Register'!$A54&amp;" (2)",IF(EDATE(DATE(YEAR('Portfolio Register'!$U54),MONTH('Portfolio Register'!$U54),1),3)=DATE(2026,4,1),'Portfolio Register'!$A54&amp;" (FINAL)",""))),"")))</f>
        <v/>
      </c>
      <c r="E55" s="106" t="str">
        <f aca="false">IF('Portfolio Register'!$A54="","",IF('Portfolio Register'!$U54="","",IFERROR(IF(EDATE(DATE(YEAR('Portfolio Register'!$U54),MONTH('Portfolio Register'!$U54),1),1)=DATE(2026,5,1),'Portfolio Register'!$A54&amp;" (1)",IF(EDATE(DATE(YEAR('Portfolio Register'!$U54),MONTH('Portfolio Register'!$U54),1),2)=DATE(2026,5,1),'Portfolio Register'!$A54&amp;" (2)",IF(EDATE(DATE(YEAR('Portfolio Register'!$U54),MONTH('Portfolio Register'!$U54),1),3)=DATE(2026,5,1),'Portfolio Register'!$A54&amp;" (FINAL)",""))),"")))</f>
        <v/>
      </c>
      <c r="F55" s="106" t="str">
        <f aca="false">IF('Portfolio Register'!$A54="","",IF('Portfolio Register'!$U54="","",IFERROR(IF(EDATE(DATE(YEAR('Portfolio Register'!$U54),MONTH('Portfolio Register'!$U54),1),1)=DATE(2026,6,1),'Portfolio Register'!$A54&amp;" (1)",IF(EDATE(DATE(YEAR('Portfolio Register'!$U54),MONTH('Portfolio Register'!$U54),1),2)=DATE(2026,6,1),'Portfolio Register'!$A54&amp;" (2)",IF(EDATE(DATE(YEAR('Portfolio Register'!$U54),MONTH('Portfolio Register'!$U54),1),3)=DATE(2026,6,1),'Portfolio Register'!$A54&amp;" (FINAL)",""))),"")))</f>
        <v/>
      </c>
      <c r="G55" s="106" t="str">
        <f aca="false">IF('Portfolio Register'!$A54="","",IF('Portfolio Register'!$U54="","",IFERROR(IF(EDATE(DATE(YEAR('Portfolio Register'!$U54),MONTH('Portfolio Register'!$U54),1),1)=DATE(2026,7,1),'Portfolio Register'!$A54&amp;" (1)",IF(EDATE(DATE(YEAR('Portfolio Register'!$U54),MONTH('Portfolio Register'!$U54),1),2)=DATE(2026,7,1),'Portfolio Register'!$A54&amp;" (2)",IF(EDATE(DATE(YEAR('Portfolio Register'!$U54),MONTH('Portfolio Register'!$U54),1),3)=DATE(2026,7,1),'Portfolio Register'!$A54&amp;" (FINAL)",""))),"")))</f>
        <v/>
      </c>
      <c r="H55" s="107" t="str">
        <f aca="false">IF('Portfolio Register'!$A54="","",IF('Portfolio Register'!$U54="","",IFERROR(IF(EDATE(DATE(YEAR('Portfolio Register'!$U54),MONTH('Portfolio Register'!$U54),1),1)=DATE(2026,8,1),'Portfolio Register'!$A54&amp;" (1)",IF(EDATE(DATE(YEAR('Portfolio Register'!$U54),MONTH('Portfolio Register'!$U54),1),2)=DATE(2026,8,1),'Portfolio Register'!$A54&amp;" (2)",IF(EDATE(DATE(YEAR('Portfolio Register'!$U54),MONTH('Portfolio Register'!$U54),1),3)=DATE(2026,8,1),'Portfolio Register'!$A54&amp;" (FINAL)",""))),"")))</f>
        <v/>
      </c>
      <c r="I55" s="108" t="str">
        <f aca="false">IF('Portfolio Register'!$A54="","",IF('Portfolio Register'!$U54="","",IFERROR(IF(EDATE(DATE(YEAR('Portfolio Register'!$U54),MONTH('Portfolio Register'!$U54),1),1)=DATE(2026,9,1),'Portfolio Register'!$A54&amp;" (1)",IF(EDATE(DATE(YEAR('Portfolio Register'!$U54),MONTH('Portfolio Register'!$U54),1),2)=DATE(2026,9,1),'Portfolio Register'!$A54&amp;" (2)",IF(EDATE(DATE(YEAR('Portfolio Register'!$U54),MONTH('Portfolio Register'!$U54),1),3)=DATE(2026,9,1),'Portfolio Register'!$A54&amp;" (FINAL)",""))),"")))</f>
        <v/>
      </c>
      <c r="J55" s="108" t="str">
        <f aca="false">IF('Portfolio Register'!$A54="","",IF('Portfolio Register'!$U54="","",IFERROR(IF(EDATE(DATE(YEAR('Portfolio Register'!$U54),MONTH('Portfolio Register'!$U54),1),1)=DATE(2026,10,1),'Portfolio Register'!$A54&amp;" (1)",IF(EDATE(DATE(YEAR('Portfolio Register'!$U54),MONTH('Portfolio Register'!$U54),1),2)=DATE(2026,10,1),'Portfolio Register'!$A54&amp;" (2)",IF(EDATE(DATE(YEAR('Portfolio Register'!$U54),MONTH('Portfolio Register'!$U54),1),3)=DATE(2026,10,1),'Portfolio Register'!$A54&amp;" (FINAL)",""))),"")))</f>
        <v/>
      </c>
      <c r="K55" s="106" t="str">
        <f aca="false">IF('Portfolio Register'!$A54="","",IF('Portfolio Register'!$U54="","",IFERROR(IF(EDATE(DATE(YEAR('Portfolio Register'!$U54),MONTH('Portfolio Register'!$U54),1),1)=DATE(2026,11,1),'Portfolio Register'!$A54&amp;" (1)",IF(EDATE(DATE(YEAR('Portfolio Register'!$U54),MONTH('Portfolio Register'!$U54),1),2)=DATE(2026,11,1),'Portfolio Register'!$A54&amp;" (2)",IF(EDATE(DATE(YEAR('Portfolio Register'!$U54),MONTH('Portfolio Register'!$U54),1),3)=DATE(2026,11,1),'Portfolio Register'!$A54&amp;" (FINAL)",""))),"")))</f>
        <v/>
      </c>
      <c r="L55" s="106" t="str">
        <f aca="false">IF('Portfolio Register'!$A54="","",IF('Portfolio Register'!$U54="","",IFERROR(IF(EDATE(DATE(YEAR('Portfolio Register'!$U54),MONTH('Portfolio Register'!$U54),1),1)=DATE(2026,12,1),'Portfolio Register'!$A54&amp;" (1)",IF(EDATE(DATE(YEAR('Portfolio Register'!$U54),MONTH('Portfolio Register'!$U54),1),2)=DATE(2026,12,1),'Portfolio Register'!$A54&amp;" (2)",IF(EDATE(DATE(YEAR('Portfolio Register'!$U54),MONTH('Portfolio Register'!$U54),1),3)=DATE(2026,12,1),'Portfolio Register'!$A54&amp;" (FINAL)",""))),"")))</f>
        <v/>
      </c>
      <c r="M55" s="109" t="str">
        <f aca="false">IF('Portfolio Register'!$A54="","",IF('Portfolio Register'!$U54="","",IFERROR(IF(EDATE(DATE(YEAR('Portfolio Register'!$U54),MONTH('Portfolio Register'!$U54),1),1)=DATE(2027,1,1),'Portfolio Register'!$A54&amp;" (1)",IF(EDATE(DATE(YEAR('Portfolio Register'!$U54),MONTH('Portfolio Register'!$U54),1),2)=DATE(2027,1,1),'Portfolio Register'!$A54&amp;" (2)",IF(EDATE(DATE(YEAR('Portfolio Register'!$U54),MONTH('Portfolio Register'!$U54),1),3)=DATE(2027,1,1),'Portfolio Register'!$A54&amp;" (FINAL)",""))),"")))</f>
        <v/>
      </c>
      <c r="N55" s="106" t="str">
        <f aca="false">IF('Portfolio Register'!$A54="","",IF('Portfolio Register'!$U54="","",IFERROR(IF(EDATE(DATE(YEAR('Portfolio Register'!$U54),MONTH('Portfolio Register'!$U54),1),1)=DATE(2027,2,1),'Portfolio Register'!$A54&amp;" (1)",IF(EDATE(DATE(YEAR('Portfolio Register'!$U54),MONTH('Portfolio Register'!$U54),1),2)=DATE(2027,2,1),'Portfolio Register'!$A54&amp;" (2)",IF(EDATE(DATE(YEAR('Portfolio Register'!$U54),MONTH('Portfolio Register'!$U54),1),3)=DATE(2027,2,1),'Portfolio Register'!$A54&amp;" (FINAL)",""))),"")))</f>
        <v/>
      </c>
      <c r="O55" s="106" t="str">
        <f aca="false">IF('Portfolio Register'!$A54="","",IF('Portfolio Register'!$U54="","",IFERROR(IF(EDATE(DATE(YEAR('Portfolio Register'!$U54),MONTH('Portfolio Register'!$U54),1),1)=DATE(2027,3,1),'Portfolio Register'!$A54&amp;" (1)",IF(EDATE(DATE(YEAR('Portfolio Register'!$U54),MONTH('Portfolio Register'!$U54),1),2)=DATE(2027,3,1),'Portfolio Register'!$A54&amp;" (2)",IF(EDATE(DATE(YEAR('Portfolio Register'!$U54),MONTH('Portfolio Register'!$U54),1),3)=DATE(2027,3,1),'Portfolio Register'!$A54&amp;" (FINAL)",""))),"")))</f>
        <v/>
      </c>
      <c r="P55" s="106" t="str">
        <f aca="false">IF('Portfolio Register'!$A54="","",IF('Portfolio Register'!$U54="","",IFERROR(IF(EDATE(DATE(YEAR('Portfolio Register'!$U54),MONTH('Portfolio Register'!$U54),1),1)=DATE(2027,4,1),'Portfolio Register'!$A54&amp;" (1)",IF(EDATE(DATE(YEAR('Portfolio Register'!$U54),MONTH('Portfolio Register'!$U54),1),2)=DATE(2027,4,1),'Portfolio Register'!$A54&amp;" (2)",IF(EDATE(DATE(YEAR('Portfolio Register'!$U54),MONTH('Portfolio Register'!$U54),1),3)=DATE(2027,4,1),'Portfolio Register'!$A54&amp;" (FINAL)",""))),"")))</f>
        <v/>
      </c>
      <c r="Q55" s="106" t="str">
        <f aca="false">IF('Portfolio Register'!$A54="","",IF('Portfolio Register'!$U54="","",IFERROR(IF(EDATE(DATE(YEAR('Portfolio Register'!$U54),MONTH('Portfolio Register'!$U54),1),1)=DATE(2027,5,1),'Portfolio Register'!$A54&amp;" (1)",IF(EDATE(DATE(YEAR('Portfolio Register'!$U54),MONTH('Portfolio Register'!$U54),1),2)=DATE(2027,5,1),'Portfolio Register'!$A54&amp;" (2)",IF(EDATE(DATE(YEAR('Portfolio Register'!$U54),MONTH('Portfolio Register'!$U54),1),3)=DATE(2027,5,1),'Portfolio Register'!$A54&amp;" (FINAL)",""))),"")))</f>
        <v/>
      </c>
      <c r="R55" s="106" t="str">
        <f aca="false">IF('Portfolio Register'!$A54="","",IF('Portfolio Register'!$U54="","",IFERROR(IF(EDATE(DATE(YEAR('Portfolio Register'!$U54),MONTH('Portfolio Register'!$U54),1),1)=DATE(2027,6,1),'Portfolio Register'!$A54&amp;" (1)",IF(EDATE(DATE(YEAR('Portfolio Register'!$U54),MONTH('Portfolio Register'!$U54),1),2)=DATE(2027,6,1),'Portfolio Register'!$A54&amp;" (2)",IF(EDATE(DATE(YEAR('Portfolio Register'!$U54),MONTH('Portfolio Register'!$U54),1),3)=DATE(2027,6,1),'Portfolio Register'!$A54&amp;" (FINAL)",""))),"")))</f>
        <v/>
      </c>
      <c r="S55" s="106" t="str">
        <f aca="false">IF('Portfolio Register'!$A54="","",IF('Portfolio Register'!$U54="","",IFERROR(IF(EDATE(DATE(YEAR('Portfolio Register'!$U54),MONTH('Portfolio Register'!$U54),1),1)=DATE(2027,7,1),'Portfolio Register'!$A54&amp;" (1)",IF(EDATE(DATE(YEAR('Portfolio Register'!$U54),MONTH('Portfolio Register'!$U54),1),2)=DATE(2027,7,1),'Portfolio Register'!$A54&amp;" (2)",IF(EDATE(DATE(YEAR('Portfolio Register'!$U54),MONTH('Portfolio Register'!$U54),1),3)=DATE(2027,7,1),'Portfolio Register'!$A54&amp;" (FINAL)",""))),"")))</f>
        <v/>
      </c>
      <c r="T55" s="106" t="str">
        <f aca="false">IF('Portfolio Register'!$A54="","",IF('Portfolio Register'!$U54="","",IFERROR(IF(EDATE(DATE(YEAR('Portfolio Register'!$U54),MONTH('Portfolio Register'!$U54),1),1)=DATE(2027,8,1),'Portfolio Register'!$A54&amp;" (1)",IF(EDATE(DATE(YEAR('Portfolio Register'!$U54),MONTH('Portfolio Register'!$U54),1),2)=DATE(2027,8,1),'Portfolio Register'!$A54&amp;" (2)",IF(EDATE(DATE(YEAR('Portfolio Register'!$U54),MONTH('Portfolio Register'!$U54),1),3)=DATE(2027,8,1),'Portfolio Register'!$A54&amp;" (FINAL)",""))),"")))</f>
        <v/>
      </c>
      <c r="U55" s="106" t="str">
        <f aca="false">IF('Portfolio Register'!$A54="","",IF('Portfolio Register'!$U54="","",IFERROR(IF(EDATE(DATE(YEAR('Portfolio Register'!$U54),MONTH('Portfolio Register'!$U54),1),1)=DATE(2027,9,1),'Portfolio Register'!$A54&amp;" (1)",IF(EDATE(DATE(YEAR('Portfolio Register'!$U54),MONTH('Portfolio Register'!$U54),1),2)=DATE(2027,9,1),'Portfolio Register'!$A54&amp;" (2)",IF(EDATE(DATE(YEAR('Portfolio Register'!$U54),MONTH('Portfolio Register'!$U54),1),3)=DATE(2027,9,1),'Portfolio Register'!$A54&amp;" (FINAL)",""))),"")))</f>
        <v/>
      </c>
      <c r="V55" s="106" t="str">
        <f aca="false">IF('Portfolio Register'!$A54="","",IF('Portfolio Register'!$U54="","",IFERROR(IF(EDATE(DATE(YEAR('Portfolio Register'!$U54),MONTH('Portfolio Register'!$U54),1),1)=DATE(2027,10,1),'Portfolio Register'!$A54&amp;" (1)",IF(EDATE(DATE(YEAR('Portfolio Register'!$U54),MONTH('Portfolio Register'!$U54),1),2)=DATE(2027,10,1),'Portfolio Register'!$A54&amp;" (2)",IF(EDATE(DATE(YEAR('Portfolio Register'!$U54),MONTH('Portfolio Register'!$U54),1),3)=DATE(2027,10,1),'Portfolio Register'!$A54&amp;" (FINAL)",""))),"")))</f>
        <v/>
      </c>
      <c r="W55" s="106" t="str">
        <f aca="false">IF('Portfolio Register'!$A54="","",IF('Portfolio Register'!$U54="","",IFERROR(IF(EDATE(DATE(YEAR('Portfolio Register'!$U54),MONTH('Portfolio Register'!$U54),1),1)=DATE(2027,11,1),'Portfolio Register'!$A54&amp;" (1)",IF(EDATE(DATE(YEAR('Portfolio Register'!$U54),MONTH('Portfolio Register'!$U54),1),2)=DATE(2027,11,1),'Portfolio Register'!$A54&amp;" (2)",IF(EDATE(DATE(YEAR('Portfolio Register'!$U54),MONTH('Portfolio Register'!$U54),1),3)=DATE(2027,11,1),'Portfolio Register'!$A54&amp;" (FINAL)",""))),"")))</f>
        <v/>
      </c>
      <c r="X55" s="106" t="str">
        <f aca="false">IF('Portfolio Register'!$A54="","",IF('Portfolio Register'!$U54="","",IFERROR(IF(EDATE(DATE(YEAR('Portfolio Register'!$U54),MONTH('Portfolio Register'!$U54),1),1)=DATE(2027,12,1),'Portfolio Register'!$A54&amp;" (1)",IF(EDATE(DATE(YEAR('Portfolio Register'!$U54),MONTH('Portfolio Register'!$U54),1),2)=DATE(2027,12,1),'Portfolio Register'!$A54&amp;" (2)",IF(EDATE(DATE(YEAR('Portfolio Register'!$U54),MONTH('Portfolio Register'!$U54),1),3)=DATE(2027,12,1),'Portfolio Register'!$A54&amp;" (FINAL)",""))),"")))</f>
        <v/>
      </c>
    </row>
    <row r="56" customFormat="false" ht="21.95" hidden="false" customHeight="true" outlineLevel="0" collapsed="false">
      <c r="A56" s="106" t="str">
        <f aca="false">IF('Portfolio Register'!$A55="","",IF('Portfolio Register'!$U55="","",IFERROR(IF(EDATE(DATE(YEAR('Portfolio Register'!$U55),MONTH('Portfolio Register'!$U55),1),1)=DATE(2026,1,1),'Portfolio Register'!$A55&amp;" (1)",IF(EDATE(DATE(YEAR('Portfolio Register'!$U55),MONTH('Portfolio Register'!$U55),1),2)=DATE(2026,1,1),'Portfolio Register'!$A55&amp;" (2)",IF(EDATE(DATE(YEAR('Portfolio Register'!$U55),MONTH('Portfolio Register'!$U55),1),3)=DATE(2026,1,1),'Portfolio Register'!$A55&amp;" (FINAL)",""))),"")))</f>
        <v/>
      </c>
      <c r="B56" s="106" t="str">
        <f aca="false">IF('Portfolio Register'!$A55="","",IF('Portfolio Register'!$U55="","",IFERROR(IF(EDATE(DATE(YEAR('Portfolio Register'!$U55),MONTH('Portfolio Register'!$U55),1),1)=DATE(2026,2,1),'Portfolio Register'!$A55&amp;" (1)",IF(EDATE(DATE(YEAR('Portfolio Register'!$U55),MONTH('Portfolio Register'!$U55),1),2)=DATE(2026,2,1),'Portfolio Register'!$A55&amp;" (2)",IF(EDATE(DATE(YEAR('Portfolio Register'!$U55),MONTH('Portfolio Register'!$U55),1),3)=DATE(2026,2,1),'Portfolio Register'!$A55&amp;" (FINAL)",""))),"")))</f>
        <v/>
      </c>
      <c r="C56" s="106" t="str">
        <f aca="false">IF('Portfolio Register'!$A55="","",IF('Portfolio Register'!$U55="","",IFERROR(IF(EDATE(DATE(YEAR('Portfolio Register'!$U55),MONTH('Portfolio Register'!$U55),1),1)=DATE(2026,3,1),'Portfolio Register'!$A55&amp;" (1)",IF(EDATE(DATE(YEAR('Portfolio Register'!$U55),MONTH('Portfolio Register'!$U55),1),2)=DATE(2026,3,1),'Portfolio Register'!$A55&amp;" (2)",IF(EDATE(DATE(YEAR('Portfolio Register'!$U55),MONTH('Portfolio Register'!$U55),1),3)=DATE(2026,3,1),'Portfolio Register'!$A55&amp;" (FINAL)",""))),"")))</f>
        <v/>
      </c>
      <c r="D56" s="106" t="str">
        <f aca="false">IF('Portfolio Register'!$A55="","",IF('Portfolio Register'!$U55="","",IFERROR(IF(EDATE(DATE(YEAR('Portfolio Register'!$U55),MONTH('Portfolio Register'!$U55),1),1)=DATE(2026,4,1),'Portfolio Register'!$A55&amp;" (1)",IF(EDATE(DATE(YEAR('Portfolio Register'!$U55),MONTH('Portfolio Register'!$U55),1),2)=DATE(2026,4,1),'Portfolio Register'!$A55&amp;" (2)",IF(EDATE(DATE(YEAR('Portfolio Register'!$U55),MONTH('Portfolio Register'!$U55),1),3)=DATE(2026,4,1),'Portfolio Register'!$A55&amp;" (FINAL)",""))),"")))</f>
        <v/>
      </c>
      <c r="E56" s="106" t="str">
        <f aca="false">IF('Portfolio Register'!$A55="","",IF('Portfolio Register'!$U55="","",IFERROR(IF(EDATE(DATE(YEAR('Portfolio Register'!$U55),MONTH('Portfolio Register'!$U55),1),1)=DATE(2026,5,1),'Portfolio Register'!$A55&amp;" (1)",IF(EDATE(DATE(YEAR('Portfolio Register'!$U55),MONTH('Portfolio Register'!$U55),1),2)=DATE(2026,5,1),'Portfolio Register'!$A55&amp;" (2)",IF(EDATE(DATE(YEAR('Portfolio Register'!$U55),MONTH('Portfolio Register'!$U55),1),3)=DATE(2026,5,1),'Portfolio Register'!$A55&amp;" (FINAL)",""))),"")))</f>
        <v/>
      </c>
      <c r="F56" s="106" t="str">
        <f aca="false">IF('Portfolio Register'!$A55="","",IF('Portfolio Register'!$U55="","",IFERROR(IF(EDATE(DATE(YEAR('Portfolio Register'!$U55),MONTH('Portfolio Register'!$U55),1),1)=DATE(2026,6,1),'Portfolio Register'!$A55&amp;" (1)",IF(EDATE(DATE(YEAR('Portfolio Register'!$U55),MONTH('Portfolio Register'!$U55),1),2)=DATE(2026,6,1),'Portfolio Register'!$A55&amp;" (2)",IF(EDATE(DATE(YEAR('Portfolio Register'!$U55),MONTH('Portfolio Register'!$U55),1),3)=DATE(2026,6,1),'Portfolio Register'!$A55&amp;" (FINAL)",""))),"")))</f>
        <v/>
      </c>
      <c r="G56" s="106" t="str">
        <f aca="false">IF('Portfolio Register'!$A55="","",IF('Portfolio Register'!$U55="","",IFERROR(IF(EDATE(DATE(YEAR('Portfolio Register'!$U55),MONTH('Portfolio Register'!$U55),1),1)=DATE(2026,7,1),'Portfolio Register'!$A55&amp;" (1)",IF(EDATE(DATE(YEAR('Portfolio Register'!$U55),MONTH('Portfolio Register'!$U55),1),2)=DATE(2026,7,1),'Portfolio Register'!$A55&amp;" (2)",IF(EDATE(DATE(YEAR('Portfolio Register'!$U55),MONTH('Portfolio Register'!$U55),1),3)=DATE(2026,7,1),'Portfolio Register'!$A55&amp;" (FINAL)",""))),"")))</f>
        <v/>
      </c>
      <c r="H56" s="107" t="str">
        <f aca="false">IF('Portfolio Register'!$A55="","",IF('Portfolio Register'!$U55="","",IFERROR(IF(EDATE(DATE(YEAR('Portfolio Register'!$U55),MONTH('Portfolio Register'!$U55),1),1)=DATE(2026,8,1),'Portfolio Register'!$A55&amp;" (1)",IF(EDATE(DATE(YEAR('Portfolio Register'!$U55),MONTH('Portfolio Register'!$U55),1),2)=DATE(2026,8,1),'Portfolio Register'!$A55&amp;" (2)",IF(EDATE(DATE(YEAR('Portfolio Register'!$U55),MONTH('Portfolio Register'!$U55),1),3)=DATE(2026,8,1),'Portfolio Register'!$A55&amp;" (FINAL)",""))),"")))</f>
        <v/>
      </c>
      <c r="I56" s="108" t="str">
        <f aca="false">IF('Portfolio Register'!$A55="","",IF('Portfolio Register'!$U55="","",IFERROR(IF(EDATE(DATE(YEAR('Portfolio Register'!$U55),MONTH('Portfolio Register'!$U55),1),1)=DATE(2026,9,1),'Portfolio Register'!$A55&amp;" (1)",IF(EDATE(DATE(YEAR('Portfolio Register'!$U55),MONTH('Portfolio Register'!$U55),1),2)=DATE(2026,9,1),'Portfolio Register'!$A55&amp;" (2)",IF(EDATE(DATE(YEAR('Portfolio Register'!$U55),MONTH('Portfolio Register'!$U55),1),3)=DATE(2026,9,1),'Portfolio Register'!$A55&amp;" (FINAL)",""))),"")))</f>
        <v/>
      </c>
      <c r="J56" s="108" t="str">
        <f aca="false">IF('Portfolio Register'!$A55="","",IF('Portfolio Register'!$U55="","",IFERROR(IF(EDATE(DATE(YEAR('Portfolio Register'!$U55),MONTH('Portfolio Register'!$U55),1),1)=DATE(2026,10,1),'Portfolio Register'!$A55&amp;" (1)",IF(EDATE(DATE(YEAR('Portfolio Register'!$U55),MONTH('Portfolio Register'!$U55),1),2)=DATE(2026,10,1),'Portfolio Register'!$A55&amp;" (2)",IF(EDATE(DATE(YEAR('Portfolio Register'!$U55),MONTH('Portfolio Register'!$U55),1),3)=DATE(2026,10,1),'Portfolio Register'!$A55&amp;" (FINAL)",""))),"")))</f>
        <v/>
      </c>
      <c r="K56" s="106" t="str">
        <f aca="false">IF('Portfolio Register'!$A55="","",IF('Portfolio Register'!$U55="","",IFERROR(IF(EDATE(DATE(YEAR('Portfolio Register'!$U55),MONTH('Portfolio Register'!$U55),1),1)=DATE(2026,11,1),'Portfolio Register'!$A55&amp;" (1)",IF(EDATE(DATE(YEAR('Portfolio Register'!$U55),MONTH('Portfolio Register'!$U55),1),2)=DATE(2026,11,1),'Portfolio Register'!$A55&amp;" (2)",IF(EDATE(DATE(YEAR('Portfolio Register'!$U55),MONTH('Portfolio Register'!$U55),1),3)=DATE(2026,11,1),'Portfolio Register'!$A55&amp;" (FINAL)",""))),"")))</f>
        <v/>
      </c>
      <c r="L56" s="106" t="str">
        <f aca="false">IF('Portfolio Register'!$A55="","",IF('Portfolio Register'!$U55="","",IFERROR(IF(EDATE(DATE(YEAR('Portfolio Register'!$U55),MONTH('Portfolio Register'!$U55),1),1)=DATE(2026,12,1),'Portfolio Register'!$A55&amp;" (1)",IF(EDATE(DATE(YEAR('Portfolio Register'!$U55),MONTH('Portfolio Register'!$U55),1),2)=DATE(2026,12,1),'Portfolio Register'!$A55&amp;" (2)",IF(EDATE(DATE(YEAR('Portfolio Register'!$U55),MONTH('Portfolio Register'!$U55),1),3)=DATE(2026,12,1),'Portfolio Register'!$A55&amp;" (FINAL)",""))),"")))</f>
        <v/>
      </c>
      <c r="M56" s="109" t="str">
        <f aca="false">IF('Portfolio Register'!$A55="","",IF('Portfolio Register'!$U55="","",IFERROR(IF(EDATE(DATE(YEAR('Portfolio Register'!$U55),MONTH('Portfolio Register'!$U55),1),1)=DATE(2027,1,1),'Portfolio Register'!$A55&amp;" (1)",IF(EDATE(DATE(YEAR('Portfolio Register'!$U55),MONTH('Portfolio Register'!$U55),1),2)=DATE(2027,1,1),'Portfolio Register'!$A55&amp;" (2)",IF(EDATE(DATE(YEAR('Portfolio Register'!$U55),MONTH('Portfolio Register'!$U55),1),3)=DATE(2027,1,1),'Portfolio Register'!$A55&amp;" (FINAL)",""))),"")))</f>
        <v/>
      </c>
      <c r="N56" s="106" t="str">
        <f aca="false">IF('Portfolio Register'!$A55="","",IF('Portfolio Register'!$U55="","",IFERROR(IF(EDATE(DATE(YEAR('Portfolio Register'!$U55),MONTH('Portfolio Register'!$U55),1),1)=DATE(2027,2,1),'Portfolio Register'!$A55&amp;" (1)",IF(EDATE(DATE(YEAR('Portfolio Register'!$U55),MONTH('Portfolio Register'!$U55),1),2)=DATE(2027,2,1),'Portfolio Register'!$A55&amp;" (2)",IF(EDATE(DATE(YEAR('Portfolio Register'!$U55),MONTH('Portfolio Register'!$U55),1),3)=DATE(2027,2,1),'Portfolio Register'!$A55&amp;" (FINAL)",""))),"")))</f>
        <v/>
      </c>
      <c r="O56" s="106" t="str">
        <f aca="false">IF('Portfolio Register'!$A55="","",IF('Portfolio Register'!$U55="","",IFERROR(IF(EDATE(DATE(YEAR('Portfolio Register'!$U55),MONTH('Portfolio Register'!$U55),1),1)=DATE(2027,3,1),'Portfolio Register'!$A55&amp;" (1)",IF(EDATE(DATE(YEAR('Portfolio Register'!$U55),MONTH('Portfolio Register'!$U55),1),2)=DATE(2027,3,1),'Portfolio Register'!$A55&amp;" (2)",IF(EDATE(DATE(YEAR('Portfolio Register'!$U55),MONTH('Portfolio Register'!$U55),1),3)=DATE(2027,3,1),'Portfolio Register'!$A55&amp;" (FINAL)",""))),"")))</f>
        <v/>
      </c>
      <c r="P56" s="106" t="str">
        <f aca="false">IF('Portfolio Register'!$A55="","",IF('Portfolio Register'!$U55="","",IFERROR(IF(EDATE(DATE(YEAR('Portfolio Register'!$U55),MONTH('Portfolio Register'!$U55),1),1)=DATE(2027,4,1),'Portfolio Register'!$A55&amp;" (1)",IF(EDATE(DATE(YEAR('Portfolio Register'!$U55),MONTH('Portfolio Register'!$U55),1),2)=DATE(2027,4,1),'Portfolio Register'!$A55&amp;" (2)",IF(EDATE(DATE(YEAR('Portfolio Register'!$U55),MONTH('Portfolio Register'!$U55),1),3)=DATE(2027,4,1),'Portfolio Register'!$A55&amp;" (FINAL)",""))),"")))</f>
        <v/>
      </c>
      <c r="Q56" s="106" t="str">
        <f aca="false">IF('Portfolio Register'!$A55="","",IF('Portfolio Register'!$U55="","",IFERROR(IF(EDATE(DATE(YEAR('Portfolio Register'!$U55),MONTH('Portfolio Register'!$U55),1),1)=DATE(2027,5,1),'Portfolio Register'!$A55&amp;" (1)",IF(EDATE(DATE(YEAR('Portfolio Register'!$U55),MONTH('Portfolio Register'!$U55),1),2)=DATE(2027,5,1),'Portfolio Register'!$A55&amp;" (2)",IF(EDATE(DATE(YEAR('Portfolio Register'!$U55),MONTH('Portfolio Register'!$U55),1),3)=DATE(2027,5,1),'Portfolio Register'!$A55&amp;" (FINAL)",""))),"")))</f>
        <v/>
      </c>
      <c r="R56" s="106" t="str">
        <f aca="false">IF('Portfolio Register'!$A55="","",IF('Portfolio Register'!$U55="","",IFERROR(IF(EDATE(DATE(YEAR('Portfolio Register'!$U55),MONTH('Portfolio Register'!$U55),1),1)=DATE(2027,6,1),'Portfolio Register'!$A55&amp;" (1)",IF(EDATE(DATE(YEAR('Portfolio Register'!$U55),MONTH('Portfolio Register'!$U55),1),2)=DATE(2027,6,1),'Portfolio Register'!$A55&amp;" (2)",IF(EDATE(DATE(YEAR('Portfolio Register'!$U55),MONTH('Portfolio Register'!$U55),1),3)=DATE(2027,6,1),'Portfolio Register'!$A55&amp;" (FINAL)",""))),"")))</f>
        <v/>
      </c>
      <c r="S56" s="106" t="str">
        <f aca="false">IF('Portfolio Register'!$A55="","",IF('Portfolio Register'!$U55="","",IFERROR(IF(EDATE(DATE(YEAR('Portfolio Register'!$U55),MONTH('Portfolio Register'!$U55),1),1)=DATE(2027,7,1),'Portfolio Register'!$A55&amp;" (1)",IF(EDATE(DATE(YEAR('Portfolio Register'!$U55),MONTH('Portfolio Register'!$U55),1),2)=DATE(2027,7,1),'Portfolio Register'!$A55&amp;" (2)",IF(EDATE(DATE(YEAR('Portfolio Register'!$U55),MONTH('Portfolio Register'!$U55),1),3)=DATE(2027,7,1),'Portfolio Register'!$A55&amp;" (FINAL)",""))),"")))</f>
        <v/>
      </c>
      <c r="T56" s="106" t="str">
        <f aca="false">IF('Portfolio Register'!$A55="","",IF('Portfolio Register'!$U55="","",IFERROR(IF(EDATE(DATE(YEAR('Portfolio Register'!$U55),MONTH('Portfolio Register'!$U55),1),1)=DATE(2027,8,1),'Portfolio Register'!$A55&amp;" (1)",IF(EDATE(DATE(YEAR('Portfolio Register'!$U55),MONTH('Portfolio Register'!$U55),1),2)=DATE(2027,8,1),'Portfolio Register'!$A55&amp;" (2)",IF(EDATE(DATE(YEAR('Portfolio Register'!$U55),MONTH('Portfolio Register'!$U55),1),3)=DATE(2027,8,1),'Portfolio Register'!$A55&amp;" (FINAL)",""))),"")))</f>
        <v/>
      </c>
      <c r="U56" s="106" t="str">
        <f aca="false">IF('Portfolio Register'!$A55="","",IF('Portfolio Register'!$U55="","",IFERROR(IF(EDATE(DATE(YEAR('Portfolio Register'!$U55),MONTH('Portfolio Register'!$U55),1),1)=DATE(2027,9,1),'Portfolio Register'!$A55&amp;" (1)",IF(EDATE(DATE(YEAR('Portfolio Register'!$U55),MONTH('Portfolio Register'!$U55),1),2)=DATE(2027,9,1),'Portfolio Register'!$A55&amp;" (2)",IF(EDATE(DATE(YEAR('Portfolio Register'!$U55),MONTH('Portfolio Register'!$U55),1),3)=DATE(2027,9,1),'Portfolio Register'!$A55&amp;" (FINAL)",""))),"")))</f>
        <v/>
      </c>
      <c r="V56" s="106" t="str">
        <f aca="false">IF('Portfolio Register'!$A55="","",IF('Portfolio Register'!$U55="","",IFERROR(IF(EDATE(DATE(YEAR('Portfolio Register'!$U55),MONTH('Portfolio Register'!$U55),1),1)=DATE(2027,10,1),'Portfolio Register'!$A55&amp;" (1)",IF(EDATE(DATE(YEAR('Portfolio Register'!$U55),MONTH('Portfolio Register'!$U55),1),2)=DATE(2027,10,1),'Portfolio Register'!$A55&amp;" (2)",IF(EDATE(DATE(YEAR('Portfolio Register'!$U55),MONTH('Portfolio Register'!$U55),1),3)=DATE(2027,10,1),'Portfolio Register'!$A55&amp;" (FINAL)",""))),"")))</f>
        <v/>
      </c>
      <c r="W56" s="106" t="str">
        <f aca="false">IF('Portfolio Register'!$A55="","",IF('Portfolio Register'!$U55="","",IFERROR(IF(EDATE(DATE(YEAR('Portfolio Register'!$U55),MONTH('Portfolio Register'!$U55),1),1)=DATE(2027,11,1),'Portfolio Register'!$A55&amp;" (1)",IF(EDATE(DATE(YEAR('Portfolio Register'!$U55),MONTH('Portfolio Register'!$U55),1),2)=DATE(2027,11,1),'Portfolio Register'!$A55&amp;" (2)",IF(EDATE(DATE(YEAR('Portfolio Register'!$U55),MONTH('Portfolio Register'!$U55),1),3)=DATE(2027,11,1),'Portfolio Register'!$A55&amp;" (FINAL)",""))),"")))</f>
        <v/>
      </c>
      <c r="X56" s="106" t="str">
        <f aca="false">IF('Portfolio Register'!$A55="","",IF('Portfolio Register'!$U55="","",IFERROR(IF(EDATE(DATE(YEAR('Portfolio Register'!$U55),MONTH('Portfolio Register'!$U55),1),1)=DATE(2027,12,1),'Portfolio Register'!$A55&amp;" (1)",IF(EDATE(DATE(YEAR('Portfolio Register'!$U55),MONTH('Portfolio Register'!$U55),1),2)=DATE(2027,12,1),'Portfolio Register'!$A55&amp;" (2)",IF(EDATE(DATE(YEAR('Portfolio Register'!$U55),MONTH('Portfolio Register'!$U55),1),3)=DATE(2027,12,1),'Portfolio Register'!$A55&amp;" (FINAL)",""))),"")))</f>
        <v/>
      </c>
    </row>
    <row r="57" customFormat="false" ht="21.95" hidden="false" customHeight="true" outlineLevel="0" collapsed="false">
      <c r="A57" s="106" t="str">
        <f aca="false">IF('Portfolio Register'!$A56="","",IF('Portfolio Register'!$U56="","",IFERROR(IF(EDATE(DATE(YEAR('Portfolio Register'!$U56),MONTH('Portfolio Register'!$U56),1),1)=DATE(2026,1,1),'Portfolio Register'!$A56&amp;" (1)",IF(EDATE(DATE(YEAR('Portfolio Register'!$U56),MONTH('Portfolio Register'!$U56),1),2)=DATE(2026,1,1),'Portfolio Register'!$A56&amp;" (2)",IF(EDATE(DATE(YEAR('Portfolio Register'!$U56),MONTH('Portfolio Register'!$U56),1),3)=DATE(2026,1,1),'Portfolio Register'!$A56&amp;" (FINAL)",""))),"")))</f>
        <v/>
      </c>
      <c r="B57" s="106" t="str">
        <f aca="false">IF('Portfolio Register'!$A56="","",IF('Portfolio Register'!$U56="","",IFERROR(IF(EDATE(DATE(YEAR('Portfolio Register'!$U56),MONTH('Portfolio Register'!$U56),1),1)=DATE(2026,2,1),'Portfolio Register'!$A56&amp;" (1)",IF(EDATE(DATE(YEAR('Portfolio Register'!$U56),MONTH('Portfolio Register'!$U56),1),2)=DATE(2026,2,1),'Portfolio Register'!$A56&amp;" (2)",IF(EDATE(DATE(YEAR('Portfolio Register'!$U56),MONTH('Portfolio Register'!$U56),1),3)=DATE(2026,2,1),'Portfolio Register'!$A56&amp;" (FINAL)",""))),"")))</f>
        <v/>
      </c>
      <c r="C57" s="106" t="str">
        <f aca="false">IF('Portfolio Register'!$A56="","",IF('Portfolio Register'!$U56="","",IFERROR(IF(EDATE(DATE(YEAR('Portfolio Register'!$U56),MONTH('Portfolio Register'!$U56),1),1)=DATE(2026,3,1),'Portfolio Register'!$A56&amp;" (1)",IF(EDATE(DATE(YEAR('Portfolio Register'!$U56),MONTH('Portfolio Register'!$U56),1),2)=DATE(2026,3,1),'Portfolio Register'!$A56&amp;" (2)",IF(EDATE(DATE(YEAR('Portfolio Register'!$U56),MONTH('Portfolio Register'!$U56),1),3)=DATE(2026,3,1),'Portfolio Register'!$A56&amp;" (FINAL)",""))),"")))</f>
        <v/>
      </c>
      <c r="D57" s="106" t="str">
        <f aca="false">IF('Portfolio Register'!$A56="","",IF('Portfolio Register'!$U56="","",IFERROR(IF(EDATE(DATE(YEAR('Portfolio Register'!$U56),MONTH('Portfolio Register'!$U56),1),1)=DATE(2026,4,1),'Portfolio Register'!$A56&amp;" (1)",IF(EDATE(DATE(YEAR('Portfolio Register'!$U56),MONTH('Portfolio Register'!$U56),1),2)=DATE(2026,4,1),'Portfolio Register'!$A56&amp;" (2)",IF(EDATE(DATE(YEAR('Portfolio Register'!$U56),MONTH('Portfolio Register'!$U56),1),3)=DATE(2026,4,1),'Portfolio Register'!$A56&amp;" (FINAL)",""))),"")))</f>
        <v/>
      </c>
      <c r="E57" s="106" t="str">
        <f aca="false">IF('Portfolio Register'!$A56="","",IF('Portfolio Register'!$U56="","",IFERROR(IF(EDATE(DATE(YEAR('Portfolio Register'!$U56),MONTH('Portfolio Register'!$U56),1),1)=DATE(2026,5,1),'Portfolio Register'!$A56&amp;" (1)",IF(EDATE(DATE(YEAR('Portfolio Register'!$U56),MONTH('Portfolio Register'!$U56),1),2)=DATE(2026,5,1),'Portfolio Register'!$A56&amp;" (2)",IF(EDATE(DATE(YEAR('Portfolio Register'!$U56),MONTH('Portfolio Register'!$U56),1),3)=DATE(2026,5,1),'Portfolio Register'!$A56&amp;" (FINAL)",""))),"")))</f>
        <v/>
      </c>
      <c r="F57" s="106" t="str">
        <f aca="false">IF('Portfolio Register'!$A56="","",IF('Portfolio Register'!$U56="","",IFERROR(IF(EDATE(DATE(YEAR('Portfolio Register'!$U56),MONTH('Portfolio Register'!$U56),1),1)=DATE(2026,6,1),'Portfolio Register'!$A56&amp;" (1)",IF(EDATE(DATE(YEAR('Portfolio Register'!$U56),MONTH('Portfolio Register'!$U56),1),2)=DATE(2026,6,1),'Portfolio Register'!$A56&amp;" (2)",IF(EDATE(DATE(YEAR('Portfolio Register'!$U56),MONTH('Portfolio Register'!$U56),1),3)=DATE(2026,6,1),'Portfolio Register'!$A56&amp;" (FINAL)",""))),"")))</f>
        <v/>
      </c>
      <c r="G57" s="106" t="str">
        <f aca="false">IF('Portfolio Register'!$A56="","",IF('Portfolio Register'!$U56="","",IFERROR(IF(EDATE(DATE(YEAR('Portfolio Register'!$U56),MONTH('Portfolio Register'!$U56),1),1)=DATE(2026,7,1),'Portfolio Register'!$A56&amp;" (1)",IF(EDATE(DATE(YEAR('Portfolio Register'!$U56),MONTH('Portfolio Register'!$U56),1),2)=DATE(2026,7,1),'Portfolio Register'!$A56&amp;" (2)",IF(EDATE(DATE(YEAR('Portfolio Register'!$U56),MONTH('Portfolio Register'!$U56),1),3)=DATE(2026,7,1),'Portfolio Register'!$A56&amp;" (FINAL)",""))),"")))</f>
        <v/>
      </c>
      <c r="H57" s="107" t="str">
        <f aca="false">IF('Portfolio Register'!$A56="","",IF('Portfolio Register'!$U56="","",IFERROR(IF(EDATE(DATE(YEAR('Portfolio Register'!$U56),MONTH('Portfolio Register'!$U56),1),1)=DATE(2026,8,1),'Portfolio Register'!$A56&amp;" (1)",IF(EDATE(DATE(YEAR('Portfolio Register'!$U56),MONTH('Portfolio Register'!$U56),1),2)=DATE(2026,8,1),'Portfolio Register'!$A56&amp;" (2)",IF(EDATE(DATE(YEAR('Portfolio Register'!$U56),MONTH('Portfolio Register'!$U56),1),3)=DATE(2026,8,1),'Portfolio Register'!$A56&amp;" (FINAL)",""))),"")))</f>
        <v/>
      </c>
      <c r="I57" s="108" t="str">
        <f aca="false">IF('Portfolio Register'!$A56="","",IF('Portfolio Register'!$U56="","",IFERROR(IF(EDATE(DATE(YEAR('Portfolio Register'!$U56),MONTH('Portfolio Register'!$U56),1),1)=DATE(2026,9,1),'Portfolio Register'!$A56&amp;" (1)",IF(EDATE(DATE(YEAR('Portfolio Register'!$U56),MONTH('Portfolio Register'!$U56),1),2)=DATE(2026,9,1),'Portfolio Register'!$A56&amp;" (2)",IF(EDATE(DATE(YEAR('Portfolio Register'!$U56),MONTH('Portfolio Register'!$U56),1),3)=DATE(2026,9,1),'Portfolio Register'!$A56&amp;" (FINAL)",""))),"")))</f>
        <v/>
      </c>
      <c r="J57" s="108" t="str">
        <f aca="false">IF('Portfolio Register'!$A56="","",IF('Portfolio Register'!$U56="","",IFERROR(IF(EDATE(DATE(YEAR('Portfolio Register'!$U56),MONTH('Portfolio Register'!$U56),1),1)=DATE(2026,10,1),'Portfolio Register'!$A56&amp;" (1)",IF(EDATE(DATE(YEAR('Portfolio Register'!$U56),MONTH('Portfolio Register'!$U56),1),2)=DATE(2026,10,1),'Portfolio Register'!$A56&amp;" (2)",IF(EDATE(DATE(YEAR('Portfolio Register'!$U56),MONTH('Portfolio Register'!$U56),1),3)=DATE(2026,10,1),'Portfolio Register'!$A56&amp;" (FINAL)",""))),"")))</f>
        <v/>
      </c>
      <c r="K57" s="106" t="str">
        <f aca="false">IF('Portfolio Register'!$A56="","",IF('Portfolio Register'!$U56="","",IFERROR(IF(EDATE(DATE(YEAR('Portfolio Register'!$U56),MONTH('Portfolio Register'!$U56),1),1)=DATE(2026,11,1),'Portfolio Register'!$A56&amp;" (1)",IF(EDATE(DATE(YEAR('Portfolio Register'!$U56),MONTH('Portfolio Register'!$U56),1),2)=DATE(2026,11,1),'Portfolio Register'!$A56&amp;" (2)",IF(EDATE(DATE(YEAR('Portfolio Register'!$U56),MONTH('Portfolio Register'!$U56),1),3)=DATE(2026,11,1),'Portfolio Register'!$A56&amp;" (FINAL)",""))),"")))</f>
        <v/>
      </c>
      <c r="L57" s="106" t="str">
        <f aca="false">IF('Portfolio Register'!$A56="","",IF('Portfolio Register'!$U56="","",IFERROR(IF(EDATE(DATE(YEAR('Portfolio Register'!$U56),MONTH('Portfolio Register'!$U56),1),1)=DATE(2026,12,1),'Portfolio Register'!$A56&amp;" (1)",IF(EDATE(DATE(YEAR('Portfolio Register'!$U56),MONTH('Portfolio Register'!$U56),1),2)=DATE(2026,12,1),'Portfolio Register'!$A56&amp;" (2)",IF(EDATE(DATE(YEAR('Portfolio Register'!$U56),MONTH('Portfolio Register'!$U56),1),3)=DATE(2026,12,1),'Portfolio Register'!$A56&amp;" (FINAL)",""))),"")))</f>
        <v/>
      </c>
      <c r="M57" s="109" t="str">
        <f aca="false">IF('Portfolio Register'!$A56="","",IF('Portfolio Register'!$U56="","",IFERROR(IF(EDATE(DATE(YEAR('Portfolio Register'!$U56),MONTH('Portfolio Register'!$U56),1),1)=DATE(2027,1,1),'Portfolio Register'!$A56&amp;" (1)",IF(EDATE(DATE(YEAR('Portfolio Register'!$U56),MONTH('Portfolio Register'!$U56),1),2)=DATE(2027,1,1),'Portfolio Register'!$A56&amp;" (2)",IF(EDATE(DATE(YEAR('Portfolio Register'!$U56),MONTH('Portfolio Register'!$U56),1),3)=DATE(2027,1,1),'Portfolio Register'!$A56&amp;" (FINAL)",""))),"")))</f>
        <v/>
      </c>
      <c r="N57" s="106" t="str">
        <f aca="false">IF('Portfolio Register'!$A56="","",IF('Portfolio Register'!$U56="","",IFERROR(IF(EDATE(DATE(YEAR('Portfolio Register'!$U56),MONTH('Portfolio Register'!$U56),1),1)=DATE(2027,2,1),'Portfolio Register'!$A56&amp;" (1)",IF(EDATE(DATE(YEAR('Portfolio Register'!$U56),MONTH('Portfolio Register'!$U56),1),2)=DATE(2027,2,1),'Portfolio Register'!$A56&amp;" (2)",IF(EDATE(DATE(YEAR('Portfolio Register'!$U56),MONTH('Portfolio Register'!$U56),1),3)=DATE(2027,2,1),'Portfolio Register'!$A56&amp;" (FINAL)",""))),"")))</f>
        <v/>
      </c>
      <c r="O57" s="106" t="str">
        <f aca="false">IF('Portfolio Register'!$A56="","",IF('Portfolio Register'!$U56="","",IFERROR(IF(EDATE(DATE(YEAR('Portfolio Register'!$U56),MONTH('Portfolio Register'!$U56),1),1)=DATE(2027,3,1),'Portfolio Register'!$A56&amp;" (1)",IF(EDATE(DATE(YEAR('Portfolio Register'!$U56),MONTH('Portfolio Register'!$U56),1),2)=DATE(2027,3,1),'Portfolio Register'!$A56&amp;" (2)",IF(EDATE(DATE(YEAR('Portfolio Register'!$U56),MONTH('Portfolio Register'!$U56),1),3)=DATE(2027,3,1),'Portfolio Register'!$A56&amp;" (FINAL)",""))),"")))</f>
        <v/>
      </c>
      <c r="P57" s="106" t="str">
        <f aca="false">IF('Portfolio Register'!$A56="","",IF('Portfolio Register'!$U56="","",IFERROR(IF(EDATE(DATE(YEAR('Portfolio Register'!$U56),MONTH('Portfolio Register'!$U56),1),1)=DATE(2027,4,1),'Portfolio Register'!$A56&amp;" (1)",IF(EDATE(DATE(YEAR('Portfolio Register'!$U56),MONTH('Portfolio Register'!$U56),1),2)=DATE(2027,4,1),'Portfolio Register'!$A56&amp;" (2)",IF(EDATE(DATE(YEAR('Portfolio Register'!$U56),MONTH('Portfolio Register'!$U56),1),3)=DATE(2027,4,1),'Portfolio Register'!$A56&amp;" (FINAL)",""))),"")))</f>
        <v/>
      </c>
      <c r="Q57" s="106" t="str">
        <f aca="false">IF('Portfolio Register'!$A56="","",IF('Portfolio Register'!$U56="","",IFERROR(IF(EDATE(DATE(YEAR('Portfolio Register'!$U56),MONTH('Portfolio Register'!$U56),1),1)=DATE(2027,5,1),'Portfolio Register'!$A56&amp;" (1)",IF(EDATE(DATE(YEAR('Portfolio Register'!$U56),MONTH('Portfolio Register'!$U56),1),2)=DATE(2027,5,1),'Portfolio Register'!$A56&amp;" (2)",IF(EDATE(DATE(YEAR('Portfolio Register'!$U56),MONTH('Portfolio Register'!$U56),1),3)=DATE(2027,5,1),'Portfolio Register'!$A56&amp;" (FINAL)",""))),"")))</f>
        <v/>
      </c>
      <c r="R57" s="106" t="str">
        <f aca="false">IF('Portfolio Register'!$A56="","",IF('Portfolio Register'!$U56="","",IFERROR(IF(EDATE(DATE(YEAR('Portfolio Register'!$U56),MONTH('Portfolio Register'!$U56),1),1)=DATE(2027,6,1),'Portfolio Register'!$A56&amp;" (1)",IF(EDATE(DATE(YEAR('Portfolio Register'!$U56),MONTH('Portfolio Register'!$U56),1),2)=DATE(2027,6,1),'Portfolio Register'!$A56&amp;" (2)",IF(EDATE(DATE(YEAR('Portfolio Register'!$U56),MONTH('Portfolio Register'!$U56),1),3)=DATE(2027,6,1),'Portfolio Register'!$A56&amp;" (FINAL)",""))),"")))</f>
        <v/>
      </c>
      <c r="S57" s="106" t="str">
        <f aca="false">IF('Portfolio Register'!$A56="","",IF('Portfolio Register'!$U56="","",IFERROR(IF(EDATE(DATE(YEAR('Portfolio Register'!$U56),MONTH('Portfolio Register'!$U56),1),1)=DATE(2027,7,1),'Portfolio Register'!$A56&amp;" (1)",IF(EDATE(DATE(YEAR('Portfolio Register'!$U56),MONTH('Portfolio Register'!$U56),1),2)=DATE(2027,7,1),'Portfolio Register'!$A56&amp;" (2)",IF(EDATE(DATE(YEAR('Portfolio Register'!$U56),MONTH('Portfolio Register'!$U56),1),3)=DATE(2027,7,1),'Portfolio Register'!$A56&amp;" (FINAL)",""))),"")))</f>
        <v/>
      </c>
      <c r="T57" s="106" t="str">
        <f aca="false">IF('Portfolio Register'!$A56="","",IF('Portfolio Register'!$U56="","",IFERROR(IF(EDATE(DATE(YEAR('Portfolio Register'!$U56),MONTH('Portfolio Register'!$U56),1),1)=DATE(2027,8,1),'Portfolio Register'!$A56&amp;" (1)",IF(EDATE(DATE(YEAR('Portfolio Register'!$U56),MONTH('Portfolio Register'!$U56),1),2)=DATE(2027,8,1),'Portfolio Register'!$A56&amp;" (2)",IF(EDATE(DATE(YEAR('Portfolio Register'!$U56),MONTH('Portfolio Register'!$U56),1),3)=DATE(2027,8,1),'Portfolio Register'!$A56&amp;" (FINAL)",""))),"")))</f>
        <v/>
      </c>
      <c r="U57" s="106" t="str">
        <f aca="false">IF('Portfolio Register'!$A56="","",IF('Portfolio Register'!$U56="","",IFERROR(IF(EDATE(DATE(YEAR('Portfolio Register'!$U56),MONTH('Portfolio Register'!$U56),1),1)=DATE(2027,9,1),'Portfolio Register'!$A56&amp;" (1)",IF(EDATE(DATE(YEAR('Portfolio Register'!$U56),MONTH('Portfolio Register'!$U56),1),2)=DATE(2027,9,1),'Portfolio Register'!$A56&amp;" (2)",IF(EDATE(DATE(YEAR('Portfolio Register'!$U56),MONTH('Portfolio Register'!$U56),1),3)=DATE(2027,9,1),'Portfolio Register'!$A56&amp;" (FINAL)",""))),"")))</f>
        <v/>
      </c>
      <c r="V57" s="106" t="str">
        <f aca="false">IF('Portfolio Register'!$A56="","",IF('Portfolio Register'!$U56="","",IFERROR(IF(EDATE(DATE(YEAR('Portfolio Register'!$U56),MONTH('Portfolio Register'!$U56),1),1)=DATE(2027,10,1),'Portfolio Register'!$A56&amp;" (1)",IF(EDATE(DATE(YEAR('Portfolio Register'!$U56),MONTH('Portfolio Register'!$U56),1),2)=DATE(2027,10,1),'Portfolio Register'!$A56&amp;" (2)",IF(EDATE(DATE(YEAR('Portfolio Register'!$U56),MONTH('Portfolio Register'!$U56),1),3)=DATE(2027,10,1),'Portfolio Register'!$A56&amp;" (FINAL)",""))),"")))</f>
        <v/>
      </c>
      <c r="W57" s="106" t="str">
        <f aca="false">IF('Portfolio Register'!$A56="","",IF('Portfolio Register'!$U56="","",IFERROR(IF(EDATE(DATE(YEAR('Portfolio Register'!$U56),MONTH('Portfolio Register'!$U56),1),1)=DATE(2027,11,1),'Portfolio Register'!$A56&amp;" (1)",IF(EDATE(DATE(YEAR('Portfolio Register'!$U56),MONTH('Portfolio Register'!$U56),1),2)=DATE(2027,11,1),'Portfolio Register'!$A56&amp;" (2)",IF(EDATE(DATE(YEAR('Portfolio Register'!$U56),MONTH('Portfolio Register'!$U56),1),3)=DATE(2027,11,1),'Portfolio Register'!$A56&amp;" (FINAL)",""))),"")))</f>
        <v/>
      </c>
      <c r="X57" s="106" t="str">
        <f aca="false">IF('Portfolio Register'!$A56="","",IF('Portfolio Register'!$U56="","",IFERROR(IF(EDATE(DATE(YEAR('Portfolio Register'!$U56),MONTH('Portfolio Register'!$U56),1),1)=DATE(2027,12,1),'Portfolio Register'!$A56&amp;" (1)",IF(EDATE(DATE(YEAR('Portfolio Register'!$U56),MONTH('Portfolio Register'!$U56),1),2)=DATE(2027,12,1),'Portfolio Register'!$A56&amp;" (2)",IF(EDATE(DATE(YEAR('Portfolio Register'!$U56),MONTH('Portfolio Register'!$U56),1),3)=DATE(2027,12,1),'Portfolio Register'!$A56&amp;" (FINAL)",""))),"")))</f>
        <v/>
      </c>
    </row>
    <row r="58" customFormat="false" ht="21.95" hidden="false" customHeight="true" outlineLevel="0" collapsed="false">
      <c r="A58" s="106" t="str">
        <f aca="false">IF('Portfolio Register'!$A57="","",IF('Portfolio Register'!$U57="","",IFERROR(IF(EDATE(DATE(YEAR('Portfolio Register'!$U57),MONTH('Portfolio Register'!$U57),1),1)=DATE(2026,1,1),'Portfolio Register'!$A57&amp;" (1)",IF(EDATE(DATE(YEAR('Portfolio Register'!$U57),MONTH('Portfolio Register'!$U57),1),2)=DATE(2026,1,1),'Portfolio Register'!$A57&amp;" (2)",IF(EDATE(DATE(YEAR('Portfolio Register'!$U57),MONTH('Portfolio Register'!$U57),1),3)=DATE(2026,1,1),'Portfolio Register'!$A57&amp;" (FINAL)",""))),"")))</f>
        <v/>
      </c>
      <c r="B58" s="106" t="str">
        <f aca="false">IF('Portfolio Register'!$A57="","",IF('Portfolio Register'!$U57="","",IFERROR(IF(EDATE(DATE(YEAR('Portfolio Register'!$U57),MONTH('Portfolio Register'!$U57),1),1)=DATE(2026,2,1),'Portfolio Register'!$A57&amp;" (1)",IF(EDATE(DATE(YEAR('Portfolio Register'!$U57),MONTH('Portfolio Register'!$U57),1),2)=DATE(2026,2,1),'Portfolio Register'!$A57&amp;" (2)",IF(EDATE(DATE(YEAR('Portfolio Register'!$U57),MONTH('Portfolio Register'!$U57),1),3)=DATE(2026,2,1),'Portfolio Register'!$A57&amp;" (FINAL)",""))),"")))</f>
        <v/>
      </c>
      <c r="C58" s="106" t="str">
        <f aca="false">IF('Portfolio Register'!$A57="","",IF('Portfolio Register'!$U57="","",IFERROR(IF(EDATE(DATE(YEAR('Portfolio Register'!$U57),MONTH('Portfolio Register'!$U57),1),1)=DATE(2026,3,1),'Portfolio Register'!$A57&amp;" (1)",IF(EDATE(DATE(YEAR('Portfolio Register'!$U57),MONTH('Portfolio Register'!$U57),1),2)=DATE(2026,3,1),'Portfolio Register'!$A57&amp;" (2)",IF(EDATE(DATE(YEAR('Portfolio Register'!$U57),MONTH('Portfolio Register'!$U57),1),3)=DATE(2026,3,1),'Portfolio Register'!$A57&amp;" (FINAL)",""))),"")))</f>
        <v/>
      </c>
      <c r="D58" s="106" t="str">
        <f aca="false">IF('Portfolio Register'!$A57="","",IF('Portfolio Register'!$U57="","",IFERROR(IF(EDATE(DATE(YEAR('Portfolio Register'!$U57),MONTH('Portfolio Register'!$U57),1),1)=DATE(2026,4,1),'Portfolio Register'!$A57&amp;" (1)",IF(EDATE(DATE(YEAR('Portfolio Register'!$U57),MONTH('Portfolio Register'!$U57),1),2)=DATE(2026,4,1),'Portfolio Register'!$A57&amp;" (2)",IF(EDATE(DATE(YEAR('Portfolio Register'!$U57),MONTH('Portfolio Register'!$U57),1),3)=DATE(2026,4,1),'Portfolio Register'!$A57&amp;" (FINAL)",""))),"")))</f>
        <v/>
      </c>
      <c r="E58" s="106" t="str">
        <f aca="false">IF('Portfolio Register'!$A57="","",IF('Portfolio Register'!$U57="","",IFERROR(IF(EDATE(DATE(YEAR('Portfolio Register'!$U57),MONTH('Portfolio Register'!$U57),1),1)=DATE(2026,5,1),'Portfolio Register'!$A57&amp;" (1)",IF(EDATE(DATE(YEAR('Portfolio Register'!$U57),MONTH('Portfolio Register'!$U57),1),2)=DATE(2026,5,1),'Portfolio Register'!$A57&amp;" (2)",IF(EDATE(DATE(YEAR('Portfolio Register'!$U57),MONTH('Portfolio Register'!$U57),1),3)=DATE(2026,5,1),'Portfolio Register'!$A57&amp;" (FINAL)",""))),"")))</f>
        <v/>
      </c>
      <c r="F58" s="106" t="str">
        <f aca="false">IF('Portfolio Register'!$A57="","",IF('Portfolio Register'!$U57="","",IFERROR(IF(EDATE(DATE(YEAR('Portfolio Register'!$U57),MONTH('Portfolio Register'!$U57),1),1)=DATE(2026,6,1),'Portfolio Register'!$A57&amp;" (1)",IF(EDATE(DATE(YEAR('Portfolio Register'!$U57),MONTH('Portfolio Register'!$U57),1),2)=DATE(2026,6,1),'Portfolio Register'!$A57&amp;" (2)",IF(EDATE(DATE(YEAR('Portfolio Register'!$U57),MONTH('Portfolio Register'!$U57),1),3)=DATE(2026,6,1),'Portfolio Register'!$A57&amp;" (FINAL)",""))),"")))</f>
        <v/>
      </c>
      <c r="G58" s="106" t="str">
        <f aca="false">IF('Portfolio Register'!$A57="","",IF('Portfolio Register'!$U57="","",IFERROR(IF(EDATE(DATE(YEAR('Portfolio Register'!$U57),MONTH('Portfolio Register'!$U57),1),1)=DATE(2026,7,1),'Portfolio Register'!$A57&amp;" (1)",IF(EDATE(DATE(YEAR('Portfolio Register'!$U57),MONTH('Portfolio Register'!$U57),1),2)=DATE(2026,7,1),'Portfolio Register'!$A57&amp;" (2)",IF(EDATE(DATE(YEAR('Portfolio Register'!$U57),MONTH('Portfolio Register'!$U57),1),3)=DATE(2026,7,1),'Portfolio Register'!$A57&amp;" (FINAL)",""))),"")))</f>
        <v/>
      </c>
      <c r="H58" s="107" t="str">
        <f aca="false">IF('Portfolio Register'!$A57="","",IF('Portfolio Register'!$U57="","",IFERROR(IF(EDATE(DATE(YEAR('Portfolio Register'!$U57),MONTH('Portfolio Register'!$U57),1),1)=DATE(2026,8,1),'Portfolio Register'!$A57&amp;" (1)",IF(EDATE(DATE(YEAR('Portfolio Register'!$U57),MONTH('Portfolio Register'!$U57),1),2)=DATE(2026,8,1),'Portfolio Register'!$A57&amp;" (2)",IF(EDATE(DATE(YEAR('Portfolio Register'!$U57),MONTH('Portfolio Register'!$U57),1),3)=DATE(2026,8,1),'Portfolio Register'!$A57&amp;" (FINAL)",""))),"")))</f>
        <v/>
      </c>
      <c r="I58" s="108" t="str">
        <f aca="false">IF('Portfolio Register'!$A57="","",IF('Portfolio Register'!$U57="","",IFERROR(IF(EDATE(DATE(YEAR('Portfolio Register'!$U57),MONTH('Portfolio Register'!$U57),1),1)=DATE(2026,9,1),'Portfolio Register'!$A57&amp;" (1)",IF(EDATE(DATE(YEAR('Portfolio Register'!$U57),MONTH('Portfolio Register'!$U57),1),2)=DATE(2026,9,1),'Portfolio Register'!$A57&amp;" (2)",IF(EDATE(DATE(YEAR('Portfolio Register'!$U57),MONTH('Portfolio Register'!$U57),1),3)=DATE(2026,9,1),'Portfolio Register'!$A57&amp;" (FINAL)",""))),"")))</f>
        <v/>
      </c>
      <c r="J58" s="108" t="str">
        <f aca="false">IF('Portfolio Register'!$A57="","",IF('Portfolio Register'!$U57="","",IFERROR(IF(EDATE(DATE(YEAR('Portfolio Register'!$U57),MONTH('Portfolio Register'!$U57),1),1)=DATE(2026,10,1),'Portfolio Register'!$A57&amp;" (1)",IF(EDATE(DATE(YEAR('Portfolio Register'!$U57),MONTH('Portfolio Register'!$U57),1),2)=DATE(2026,10,1),'Portfolio Register'!$A57&amp;" (2)",IF(EDATE(DATE(YEAR('Portfolio Register'!$U57),MONTH('Portfolio Register'!$U57),1),3)=DATE(2026,10,1),'Portfolio Register'!$A57&amp;" (FINAL)",""))),"")))</f>
        <v/>
      </c>
      <c r="K58" s="106" t="str">
        <f aca="false">IF('Portfolio Register'!$A57="","",IF('Portfolio Register'!$U57="","",IFERROR(IF(EDATE(DATE(YEAR('Portfolio Register'!$U57),MONTH('Portfolio Register'!$U57),1),1)=DATE(2026,11,1),'Portfolio Register'!$A57&amp;" (1)",IF(EDATE(DATE(YEAR('Portfolio Register'!$U57),MONTH('Portfolio Register'!$U57),1),2)=DATE(2026,11,1),'Portfolio Register'!$A57&amp;" (2)",IF(EDATE(DATE(YEAR('Portfolio Register'!$U57),MONTH('Portfolio Register'!$U57),1),3)=DATE(2026,11,1),'Portfolio Register'!$A57&amp;" (FINAL)",""))),"")))</f>
        <v/>
      </c>
      <c r="L58" s="106" t="str">
        <f aca="false">IF('Portfolio Register'!$A57="","",IF('Portfolio Register'!$U57="","",IFERROR(IF(EDATE(DATE(YEAR('Portfolio Register'!$U57),MONTH('Portfolio Register'!$U57),1),1)=DATE(2026,12,1),'Portfolio Register'!$A57&amp;" (1)",IF(EDATE(DATE(YEAR('Portfolio Register'!$U57),MONTH('Portfolio Register'!$U57),1),2)=DATE(2026,12,1),'Portfolio Register'!$A57&amp;" (2)",IF(EDATE(DATE(YEAR('Portfolio Register'!$U57),MONTH('Portfolio Register'!$U57),1),3)=DATE(2026,12,1),'Portfolio Register'!$A57&amp;" (FINAL)",""))),"")))</f>
        <v/>
      </c>
      <c r="M58" s="109" t="str">
        <f aca="false">IF('Portfolio Register'!$A57="","",IF('Portfolio Register'!$U57="","",IFERROR(IF(EDATE(DATE(YEAR('Portfolio Register'!$U57),MONTH('Portfolio Register'!$U57),1),1)=DATE(2027,1,1),'Portfolio Register'!$A57&amp;" (1)",IF(EDATE(DATE(YEAR('Portfolio Register'!$U57),MONTH('Portfolio Register'!$U57),1),2)=DATE(2027,1,1),'Portfolio Register'!$A57&amp;" (2)",IF(EDATE(DATE(YEAR('Portfolio Register'!$U57),MONTH('Portfolio Register'!$U57),1),3)=DATE(2027,1,1),'Portfolio Register'!$A57&amp;" (FINAL)",""))),"")))</f>
        <v/>
      </c>
      <c r="N58" s="106" t="str">
        <f aca="false">IF('Portfolio Register'!$A57="","",IF('Portfolio Register'!$U57="","",IFERROR(IF(EDATE(DATE(YEAR('Portfolio Register'!$U57),MONTH('Portfolio Register'!$U57),1),1)=DATE(2027,2,1),'Portfolio Register'!$A57&amp;" (1)",IF(EDATE(DATE(YEAR('Portfolio Register'!$U57),MONTH('Portfolio Register'!$U57),1),2)=DATE(2027,2,1),'Portfolio Register'!$A57&amp;" (2)",IF(EDATE(DATE(YEAR('Portfolio Register'!$U57),MONTH('Portfolio Register'!$U57),1),3)=DATE(2027,2,1),'Portfolio Register'!$A57&amp;" (FINAL)",""))),"")))</f>
        <v/>
      </c>
      <c r="O58" s="106" t="str">
        <f aca="false">IF('Portfolio Register'!$A57="","",IF('Portfolio Register'!$U57="","",IFERROR(IF(EDATE(DATE(YEAR('Portfolio Register'!$U57),MONTH('Portfolio Register'!$U57),1),1)=DATE(2027,3,1),'Portfolio Register'!$A57&amp;" (1)",IF(EDATE(DATE(YEAR('Portfolio Register'!$U57),MONTH('Portfolio Register'!$U57),1),2)=DATE(2027,3,1),'Portfolio Register'!$A57&amp;" (2)",IF(EDATE(DATE(YEAR('Portfolio Register'!$U57),MONTH('Portfolio Register'!$U57),1),3)=DATE(2027,3,1),'Portfolio Register'!$A57&amp;" (FINAL)",""))),"")))</f>
        <v/>
      </c>
      <c r="P58" s="106" t="str">
        <f aca="false">IF('Portfolio Register'!$A57="","",IF('Portfolio Register'!$U57="","",IFERROR(IF(EDATE(DATE(YEAR('Portfolio Register'!$U57),MONTH('Portfolio Register'!$U57),1),1)=DATE(2027,4,1),'Portfolio Register'!$A57&amp;" (1)",IF(EDATE(DATE(YEAR('Portfolio Register'!$U57),MONTH('Portfolio Register'!$U57),1),2)=DATE(2027,4,1),'Portfolio Register'!$A57&amp;" (2)",IF(EDATE(DATE(YEAR('Portfolio Register'!$U57),MONTH('Portfolio Register'!$U57),1),3)=DATE(2027,4,1),'Portfolio Register'!$A57&amp;" (FINAL)",""))),"")))</f>
        <v/>
      </c>
      <c r="Q58" s="106" t="str">
        <f aca="false">IF('Portfolio Register'!$A57="","",IF('Portfolio Register'!$U57="","",IFERROR(IF(EDATE(DATE(YEAR('Portfolio Register'!$U57),MONTH('Portfolio Register'!$U57),1),1)=DATE(2027,5,1),'Portfolio Register'!$A57&amp;" (1)",IF(EDATE(DATE(YEAR('Portfolio Register'!$U57),MONTH('Portfolio Register'!$U57),1),2)=DATE(2027,5,1),'Portfolio Register'!$A57&amp;" (2)",IF(EDATE(DATE(YEAR('Portfolio Register'!$U57),MONTH('Portfolio Register'!$U57),1),3)=DATE(2027,5,1),'Portfolio Register'!$A57&amp;" (FINAL)",""))),"")))</f>
        <v/>
      </c>
      <c r="R58" s="106" t="str">
        <f aca="false">IF('Portfolio Register'!$A57="","",IF('Portfolio Register'!$U57="","",IFERROR(IF(EDATE(DATE(YEAR('Portfolio Register'!$U57),MONTH('Portfolio Register'!$U57),1),1)=DATE(2027,6,1),'Portfolio Register'!$A57&amp;" (1)",IF(EDATE(DATE(YEAR('Portfolio Register'!$U57),MONTH('Portfolio Register'!$U57),1),2)=DATE(2027,6,1),'Portfolio Register'!$A57&amp;" (2)",IF(EDATE(DATE(YEAR('Portfolio Register'!$U57),MONTH('Portfolio Register'!$U57),1),3)=DATE(2027,6,1),'Portfolio Register'!$A57&amp;" (FINAL)",""))),"")))</f>
        <v/>
      </c>
      <c r="S58" s="106" t="str">
        <f aca="false">IF('Portfolio Register'!$A57="","",IF('Portfolio Register'!$U57="","",IFERROR(IF(EDATE(DATE(YEAR('Portfolio Register'!$U57),MONTH('Portfolio Register'!$U57),1),1)=DATE(2027,7,1),'Portfolio Register'!$A57&amp;" (1)",IF(EDATE(DATE(YEAR('Portfolio Register'!$U57),MONTH('Portfolio Register'!$U57),1),2)=DATE(2027,7,1),'Portfolio Register'!$A57&amp;" (2)",IF(EDATE(DATE(YEAR('Portfolio Register'!$U57),MONTH('Portfolio Register'!$U57),1),3)=DATE(2027,7,1),'Portfolio Register'!$A57&amp;" (FINAL)",""))),"")))</f>
        <v/>
      </c>
      <c r="T58" s="106" t="str">
        <f aca="false">IF('Portfolio Register'!$A57="","",IF('Portfolio Register'!$U57="","",IFERROR(IF(EDATE(DATE(YEAR('Portfolio Register'!$U57),MONTH('Portfolio Register'!$U57),1),1)=DATE(2027,8,1),'Portfolio Register'!$A57&amp;" (1)",IF(EDATE(DATE(YEAR('Portfolio Register'!$U57),MONTH('Portfolio Register'!$U57),1),2)=DATE(2027,8,1),'Portfolio Register'!$A57&amp;" (2)",IF(EDATE(DATE(YEAR('Portfolio Register'!$U57),MONTH('Portfolio Register'!$U57),1),3)=DATE(2027,8,1),'Portfolio Register'!$A57&amp;" (FINAL)",""))),"")))</f>
        <v/>
      </c>
      <c r="U58" s="106" t="str">
        <f aca="false">IF('Portfolio Register'!$A57="","",IF('Portfolio Register'!$U57="","",IFERROR(IF(EDATE(DATE(YEAR('Portfolio Register'!$U57),MONTH('Portfolio Register'!$U57),1),1)=DATE(2027,9,1),'Portfolio Register'!$A57&amp;" (1)",IF(EDATE(DATE(YEAR('Portfolio Register'!$U57),MONTH('Portfolio Register'!$U57),1),2)=DATE(2027,9,1),'Portfolio Register'!$A57&amp;" (2)",IF(EDATE(DATE(YEAR('Portfolio Register'!$U57),MONTH('Portfolio Register'!$U57),1),3)=DATE(2027,9,1),'Portfolio Register'!$A57&amp;" (FINAL)",""))),"")))</f>
        <v/>
      </c>
      <c r="V58" s="106" t="str">
        <f aca="false">IF('Portfolio Register'!$A57="","",IF('Portfolio Register'!$U57="","",IFERROR(IF(EDATE(DATE(YEAR('Portfolio Register'!$U57),MONTH('Portfolio Register'!$U57),1),1)=DATE(2027,10,1),'Portfolio Register'!$A57&amp;" (1)",IF(EDATE(DATE(YEAR('Portfolio Register'!$U57),MONTH('Portfolio Register'!$U57),1),2)=DATE(2027,10,1),'Portfolio Register'!$A57&amp;" (2)",IF(EDATE(DATE(YEAR('Portfolio Register'!$U57),MONTH('Portfolio Register'!$U57),1),3)=DATE(2027,10,1),'Portfolio Register'!$A57&amp;" (FINAL)",""))),"")))</f>
        <v/>
      </c>
      <c r="W58" s="106" t="str">
        <f aca="false">IF('Portfolio Register'!$A57="","",IF('Portfolio Register'!$U57="","",IFERROR(IF(EDATE(DATE(YEAR('Portfolio Register'!$U57),MONTH('Portfolio Register'!$U57),1),1)=DATE(2027,11,1),'Portfolio Register'!$A57&amp;" (1)",IF(EDATE(DATE(YEAR('Portfolio Register'!$U57),MONTH('Portfolio Register'!$U57),1),2)=DATE(2027,11,1),'Portfolio Register'!$A57&amp;" (2)",IF(EDATE(DATE(YEAR('Portfolio Register'!$U57),MONTH('Portfolio Register'!$U57),1),3)=DATE(2027,11,1),'Portfolio Register'!$A57&amp;" (FINAL)",""))),"")))</f>
        <v/>
      </c>
      <c r="X58" s="106" t="str">
        <f aca="false">IF('Portfolio Register'!$A57="","",IF('Portfolio Register'!$U57="","",IFERROR(IF(EDATE(DATE(YEAR('Portfolio Register'!$U57),MONTH('Portfolio Register'!$U57),1),1)=DATE(2027,12,1),'Portfolio Register'!$A57&amp;" (1)",IF(EDATE(DATE(YEAR('Portfolio Register'!$U57),MONTH('Portfolio Register'!$U57),1),2)=DATE(2027,12,1),'Portfolio Register'!$A57&amp;" (2)",IF(EDATE(DATE(YEAR('Portfolio Register'!$U57),MONTH('Portfolio Register'!$U57),1),3)=DATE(2027,12,1),'Portfolio Register'!$A57&amp;" (FINAL)",""))),"")))</f>
        <v/>
      </c>
    </row>
    <row r="59" customFormat="false" ht="21.95" hidden="false" customHeight="true" outlineLevel="0" collapsed="false">
      <c r="A59" s="106" t="str">
        <f aca="false">IF('Portfolio Register'!$A58="","",IF('Portfolio Register'!$U58="","",IFERROR(IF(EDATE(DATE(YEAR('Portfolio Register'!$U58),MONTH('Portfolio Register'!$U58),1),1)=DATE(2026,1,1),'Portfolio Register'!$A58&amp;" (1)",IF(EDATE(DATE(YEAR('Portfolio Register'!$U58),MONTH('Portfolio Register'!$U58),1),2)=DATE(2026,1,1),'Portfolio Register'!$A58&amp;" (2)",IF(EDATE(DATE(YEAR('Portfolio Register'!$U58),MONTH('Portfolio Register'!$U58),1),3)=DATE(2026,1,1),'Portfolio Register'!$A58&amp;" (FINAL)",""))),"")))</f>
        <v/>
      </c>
      <c r="B59" s="106" t="str">
        <f aca="false">IF('Portfolio Register'!$A58="","",IF('Portfolio Register'!$U58="","",IFERROR(IF(EDATE(DATE(YEAR('Portfolio Register'!$U58),MONTH('Portfolio Register'!$U58),1),1)=DATE(2026,2,1),'Portfolio Register'!$A58&amp;" (1)",IF(EDATE(DATE(YEAR('Portfolio Register'!$U58),MONTH('Portfolio Register'!$U58),1),2)=DATE(2026,2,1),'Portfolio Register'!$A58&amp;" (2)",IF(EDATE(DATE(YEAR('Portfolio Register'!$U58),MONTH('Portfolio Register'!$U58),1),3)=DATE(2026,2,1),'Portfolio Register'!$A58&amp;" (FINAL)",""))),"")))</f>
        <v/>
      </c>
      <c r="C59" s="106" t="str">
        <f aca="false">IF('Portfolio Register'!$A58="","",IF('Portfolio Register'!$U58="","",IFERROR(IF(EDATE(DATE(YEAR('Portfolio Register'!$U58),MONTH('Portfolio Register'!$U58),1),1)=DATE(2026,3,1),'Portfolio Register'!$A58&amp;" (1)",IF(EDATE(DATE(YEAR('Portfolio Register'!$U58),MONTH('Portfolio Register'!$U58),1),2)=DATE(2026,3,1),'Portfolio Register'!$A58&amp;" (2)",IF(EDATE(DATE(YEAR('Portfolio Register'!$U58),MONTH('Portfolio Register'!$U58),1),3)=DATE(2026,3,1),'Portfolio Register'!$A58&amp;" (FINAL)",""))),"")))</f>
        <v/>
      </c>
      <c r="D59" s="106" t="str">
        <f aca="false">IF('Portfolio Register'!$A58="","",IF('Portfolio Register'!$U58="","",IFERROR(IF(EDATE(DATE(YEAR('Portfolio Register'!$U58),MONTH('Portfolio Register'!$U58),1),1)=DATE(2026,4,1),'Portfolio Register'!$A58&amp;" (1)",IF(EDATE(DATE(YEAR('Portfolio Register'!$U58),MONTH('Portfolio Register'!$U58),1),2)=DATE(2026,4,1),'Portfolio Register'!$A58&amp;" (2)",IF(EDATE(DATE(YEAR('Portfolio Register'!$U58),MONTH('Portfolio Register'!$U58),1),3)=DATE(2026,4,1),'Portfolio Register'!$A58&amp;" (FINAL)",""))),"")))</f>
        <v/>
      </c>
      <c r="E59" s="106" t="str">
        <f aca="false">IF('Portfolio Register'!$A58="","",IF('Portfolio Register'!$U58="","",IFERROR(IF(EDATE(DATE(YEAR('Portfolio Register'!$U58),MONTH('Portfolio Register'!$U58),1),1)=DATE(2026,5,1),'Portfolio Register'!$A58&amp;" (1)",IF(EDATE(DATE(YEAR('Portfolio Register'!$U58),MONTH('Portfolio Register'!$U58),1),2)=DATE(2026,5,1),'Portfolio Register'!$A58&amp;" (2)",IF(EDATE(DATE(YEAR('Portfolio Register'!$U58),MONTH('Portfolio Register'!$U58),1),3)=DATE(2026,5,1),'Portfolio Register'!$A58&amp;" (FINAL)",""))),"")))</f>
        <v/>
      </c>
      <c r="F59" s="106" t="str">
        <f aca="false">IF('Portfolio Register'!$A58="","",IF('Portfolio Register'!$U58="","",IFERROR(IF(EDATE(DATE(YEAR('Portfolio Register'!$U58),MONTH('Portfolio Register'!$U58),1),1)=DATE(2026,6,1),'Portfolio Register'!$A58&amp;" (1)",IF(EDATE(DATE(YEAR('Portfolio Register'!$U58),MONTH('Portfolio Register'!$U58),1),2)=DATE(2026,6,1),'Portfolio Register'!$A58&amp;" (2)",IF(EDATE(DATE(YEAR('Portfolio Register'!$U58),MONTH('Portfolio Register'!$U58),1),3)=DATE(2026,6,1),'Portfolio Register'!$A58&amp;" (FINAL)",""))),"")))</f>
        <v/>
      </c>
      <c r="G59" s="106" t="str">
        <f aca="false">IF('Portfolio Register'!$A58="","",IF('Portfolio Register'!$U58="","",IFERROR(IF(EDATE(DATE(YEAR('Portfolio Register'!$U58),MONTH('Portfolio Register'!$U58),1),1)=DATE(2026,7,1),'Portfolio Register'!$A58&amp;" (1)",IF(EDATE(DATE(YEAR('Portfolio Register'!$U58),MONTH('Portfolio Register'!$U58),1),2)=DATE(2026,7,1),'Portfolio Register'!$A58&amp;" (2)",IF(EDATE(DATE(YEAR('Portfolio Register'!$U58),MONTH('Portfolio Register'!$U58),1),3)=DATE(2026,7,1),'Portfolio Register'!$A58&amp;" (FINAL)",""))),"")))</f>
        <v/>
      </c>
      <c r="H59" s="107" t="str">
        <f aca="false">IF('Portfolio Register'!$A58="","",IF('Portfolio Register'!$U58="","",IFERROR(IF(EDATE(DATE(YEAR('Portfolio Register'!$U58),MONTH('Portfolio Register'!$U58),1),1)=DATE(2026,8,1),'Portfolio Register'!$A58&amp;" (1)",IF(EDATE(DATE(YEAR('Portfolio Register'!$U58),MONTH('Portfolio Register'!$U58),1),2)=DATE(2026,8,1),'Portfolio Register'!$A58&amp;" (2)",IF(EDATE(DATE(YEAR('Portfolio Register'!$U58),MONTH('Portfolio Register'!$U58),1),3)=DATE(2026,8,1),'Portfolio Register'!$A58&amp;" (FINAL)",""))),"")))</f>
        <v/>
      </c>
      <c r="I59" s="108" t="str">
        <f aca="false">IF('Portfolio Register'!$A58="","",IF('Portfolio Register'!$U58="","",IFERROR(IF(EDATE(DATE(YEAR('Portfolio Register'!$U58),MONTH('Portfolio Register'!$U58),1),1)=DATE(2026,9,1),'Portfolio Register'!$A58&amp;" (1)",IF(EDATE(DATE(YEAR('Portfolio Register'!$U58),MONTH('Portfolio Register'!$U58),1),2)=DATE(2026,9,1),'Portfolio Register'!$A58&amp;" (2)",IF(EDATE(DATE(YEAR('Portfolio Register'!$U58),MONTH('Portfolio Register'!$U58),1),3)=DATE(2026,9,1),'Portfolio Register'!$A58&amp;" (FINAL)",""))),"")))</f>
        <v/>
      </c>
      <c r="J59" s="108" t="str">
        <f aca="false">IF('Portfolio Register'!$A58="","",IF('Portfolio Register'!$U58="","",IFERROR(IF(EDATE(DATE(YEAR('Portfolio Register'!$U58),MONTH('Portfolio Register'!$U58),1),1)=DATE(2026,10,1),'Portfolio Register'!$A58&amp;" (1)",IF(EDATE(DATE(YEAR('Portfolio Register'!$U58),MONTH('Portfolio Register'!$U58),1),2)=DATE(2026,10,1),'Portfolio Register'!$A58&amp;" (2)",IF(EDATE(DATE(YEAR('Portfolio Register'!$U58),MONTH('Portfolio Register'!$U58),1),3)=DATE(2026,10,1),'Portfolio Register'!$A58&amp;" (FINAL)",""))),"")))</f>
        <v/>
      </c>
      <c r="K59" s="106" t="str">
        <f aca="false">IF('Portfolio Register'!$A58="","",IF('Portfolio Register'!$U58="","",IFERROR(IF(EDATE(DATE(YEAR('Portfolio Register'!$U58),MONTH('Portfolio Register'!$U58),1),1)=DATE(2026,11,1),'Portfolio Register'!$A58&amp;" (1)",IF(EDATE(DATE(YEAR('Portfolio Register'!$U58),MONTH('Portfolio Register'!$U58),1),2)=DATE(2026,11,1),'Portfolio Register'!$A58&amp;" (2)",IF(EDATE(DATE(YEAR('Portfolio Register'!$U58),MONTH('Portfolio Register'!$U58),1),3)=DATE(2026,11,1),'Portfolio Register'!$A58&amp;" (FINAL)",""))),"")))</f>
        <v/>
      </c>
      <c r="L59" s="106" t="str">
        <f aca="false">IF('Portfolio Register'!$A58="","",IF('Portfolio Register'!$U58="","",IFERROR(IF(EDATE(DATE(YEAR('Portfolio Register'!$U58),MONTH('Portfolio Register'!$U58),1),1)=DATE(2026,12,1),'Portfolio Register'!$A58&amp;" (1)",IF(EDATE(DATE(YEAR('Portfolio Register'!$U58),MONTH('Portfolio Register'!$U58),1),2)=DATE(2026,12,1),'Portfolio Register'!$A58&amp;" (2)",IF(EDATE(DATE(YEAR('Portfolio Register'!$U58),MONTH('Portfolio Register'!$U58),1),3)=DATE(2026,12,1),'Portfolio Register'!$A58&amp;" (FINAL)",""))),"")))</f>
        <v/>
      </c>
      <c r="M59" s="109" t="str">
        <f aca="false">IF('Portfolio Register'!$A58="","",IF('Portfolio Register'!$U58="","",IFERROR(IF(EDATE(DATE(YEAR('Portfolio Register'!$U58),MONTH('Portfolio Register'!$U58),1),1)=DATE(2027,1,1),'Portfolio Register'!$A58&amp;" (1)",IF(EDATE(DATE(YEAR('Portfolio Register'!$U58),MONTH('Portfolio Register'!$U58),1),2)=DATE(2027,1,1),'Portfolio Register'!$A58&amp;" (2)",IF(EDATE(DATE(YEAR('Portfolio Register'!$U58),MONTH('Portfolio Register'!$U58),1),3)=DATE(2027,1,1),'Portfolio Register'!$A58&amp;" (FINAL)",""))),"")))</f>
        <v/>
      </c>
      <c r="N59" s="106" t="str">
        <f aca="false">IF('Portfolio Register'!$A58="","",IF('Portfolio Register'!$U58="","",IFERROR(IF(EDATE(DATE(YEAR('Portfolio Register'!$U58),MONTH('Portfolio Register'!$U58),1),1)=DATE(2027,2,1),'Portfolio Register'!$A58&amp;" (1)",IF(EDATE(DATE(YEAR('Portfolio Register'!$U58),MONTH('Portfolio Register'!$U58),1),2)=DATE(2027,2,1),'Portfolio Register'!$A58&amp;" (2)",IF(EDATE(DATE(YEAR('Portfolio Register'!$U58),MONTH('Portfolio Register'!$U58),1),3)=DATE(2027,2,1),'Portfolio Register'!$A58&amp;" (FINAL)",""))),"")))</f>
        <v/>
      </c>
      <c r="O59" s="106" t="str">
        <f aca="false">IF('Portfolio Register'!$A58="","",IF('Portfolio Register'!$U58="","",IFERROR(IF(EDATE(DATE(YEAR('Portfolio Register'!$U58),MONTH('Portfolio Register'!$U58),1),1)=DATE(2027,3,1),'Portfolio Register'!$A58&amp;" (1)",IF(EDATE(DATE(YEAR('Portfolio Register'!$U58),MONTH('Portfolio Register'!$U58),1),2)=DATE(2027,3,1),'Portfolio Register'!$A58&amp;" (2)",IF(EDATE(DATE(YEAR('Portfolio Register'!$U58),MONTH('Portfolio Register'!$U58),1),3)=DATE(2027,3,1),'Portfolio Register'!$A58&amp;" (FINAL)",""))),"")))</f>
        <v/>
      </c>
      <c r="P59" s="106" t="str">
        <f aca="false">IF('Portfolio Register'!$A58="","",IF('Portfolio Register'!$U58="","",IFERROR(IF(EDATE(DATE(YEAR('Portfolio Register'!$U58),MONTH('Portfolio Register'!$U58),1),1)=DATE(2027,4,1),'Portfolio Register'!$A58&amp;" (1)",IF(EDATE(DATE(YEAR('Portfolio Register'!$U58),MONTH('Portfolio Register'!$U58),1),2)=DATE(2027,4,1),'Portfolio Register'!$A58&amp;" (2)",IF(EDATE(DATE(YEAR('Portfolio Register'!$U58),MONTH('Portfolio Register'!$U58),1),3)=DATE(2027,4,1),'Portfolio Register'!$A58&amp;" (FINAL)",""))),"")))</f>
        <v/>
      </c>
      <c r="Q59" s="106" t="str">
        <f aca="false">IF('Portfolio Register'!$A58="","",IF('Portfolio Register'!$U58="","",IFERROR(IF(EDATE(DATE(YEAR('Portfolio Register'!$U58),MONTH('Portfolio Register'!$U58),1),1)=DATE(2027,5,1),'Portfolio Register'!$A58&amp;" (1)",IF(EDATE(DATE(YEAR('Portfolio Register'!$U58),MONTH('Portfolio Register'!$U58),1),2)=DATE(2027,5,1),'Portfolio Register'!$A58&amp;" (2)",IF(EDATE(DATE(YEAR('Portfolio Register'!$U58),MONTH('Portfolio Register'!$U58),1),3)=DATE(2027,5,1),'Portfolio Register'!$A58&amp;" (FINAL)",""))),"")))</f>
        <v/>
      </c>
      <c r="R59" s="106" t="str">
        <f aca="false">IF('Portfolio Register'!$A58="","",IF('Portfolio Register'!$U58="","",IFERROR(IF(EDATE(DATE(YEAR('Portfolio Register'!$U58),MONTH('Portfolio Register'!$U58),1),1)=DATE(2027,6,1),'Portfolio Register'!$A58&amp;" (1)",IF(EDATE(DATE(YEAR('Portfolio Register'!$U58),MONTH('Portfolio Register'!$U58),1),2)=DATE(2027,6,1),'Portfolio Register'!$A58&amp;" (2)",IF(EDATE(DATE(YEAR('Portfolio Register'!$U58),MONTH('Portfolio Register'!$U58),1),3)=DATE(2027,6,1),'Portfolio Register'!$A58&amp;" (FINAL)",""))),"")))</f>
        <v/>
      </c>
      <c r="S59" s="106" t="str">
        <f aca="false">IF('Portfolio Register'!$A58="","",IF('Portfolio Register'!$U58="","",IFERROR(IF(EDATE(DATE(YEAR('Portfolio Register'!$U58),MONTH('Portfolio Register'!$U58),1),1)=DATE(2027,7,1),'Portfolio Register'!$A58&amp;" (1)",IF(EDATE(DATE(YEAR('Portfolio Register'!$U58),MONTH('Portfolio Register'!$U58),1),2)=DATE(2027,7,1),'Portfolio Register'!$A58&amp;" (2)",IF(EDATE(DATE(YEAR('Portfolio Register'!$U58),MONTH('Portfolio Register'!$U58),1),3)=DATE(2027,7,1),'Portfolio Register'!$A58&amp;" (FINAL)",""))),"")))</f>
        <v/>
      </c>
      <c r="T59" s="106" t="str">
        <f aca="false">IF('Portfolio Register'!$A58="","",IF('Portfolio Register'!$U58="","",IFERROR(IF(EDATE(DATE(YEAR('Portfolio Register'!$U58),MONTH('Portfolio Register'!$U58),1),1)=DATE(2027,8,1),'Portfolio Register'!$A58&amp;" (1)",IF(EDATE(DATE(YEAR('Portfolio Register'!$U58),MONTH('Portfolio Register'!$U58),1),2)=DATE(2027,8,1),'Portfolio Register'!$A58&amp;" (2)",IF(EDATE(DATE(YEAR('Portfolio Register'!$U58),MONTH('Portfolio Register'!$U58),1),3)=DATE(2027,8,1),'Portfolio Register'!$A58&amp;" (FINAL)",""))),"")))</f>
        <v/>
      </c>
      <c r="U59" s="106" t="str">
        <f aca="false">IF('Portfolio Register'!$A58="","",IF('Portfolio Register'!$U58="","",IFERROR(IF(EDATE(DATE(YEAR('Portfolio Register'!$U58),MONTH('Portfolio Register'!$U58),1),1)=DATE(2027,9,1),'Portfolio Register'!$A58&amp;" (1)",IF(EDATE(DATE(YEAR('Portfolio Register'!$U58),MONTH('Portfolio Register'!$U58),1),2)=DATE(2027,9,1),'Portfolio Register'!$A58&amp;" (2)",IF(EDATE(DATE(YEAR('Portfolio Register'!$U58),MONTH('Portfolio Register'!$U58),1),3)=DATE(2027,9,1),'Portfolio Register'!$A58&amp;" (FINAL)",""))),"")))</f>
        <v/>
      </c>
      <c r="V59" s="106" t="str">
        <f aca="false">IF('Portfolio Register'!$A58="","",IF('Portfolio Register'!$U58="","",IFERROR(IF(EDATE(DATE(YEAR('Portfolio Register'!$U58),MONTH('Portfolio Register'!$U58),1),1)=DATE(2027,10,1),'Portfolio Register'!$A58&amp;" (1)",IF(EDATE(DATE(YEAR('Portfolio Register'!$U58),MONTH('Portfolio Register'!$U58),1),2)=DATE(2027,10,1),'Portfolio Register'!$A58&amp;" (2)",IF(EDATE(DATE(YEAR('Portfolio Register'!$U58),MONTH('Portfolio Register'!$U58),1),3)=DATE(2027,10,1),'Portfolio Register'!$A58&amp;" (FINAL)",""))),"")))</f>
        <v/>
      </c>
      <c r="W59" s="106" t="str">
        <f aca="false">IF('Portfolio Register'!$A58="","",IF('Portfolio Register'!$U58="","",IFERROR(IF(EDATE(DATE(YEAR('Portfolio Register'!$U58),MONTH('Portfolio Register'!$U58),1),1)=DATE(2027,11,1),'Portfolio Register'!$A58&amp;" (1)",IF(EDATE(DATE(YEAR('Portfolio Register'!$U58),MONTH('Portfolio Register'!$U58),1),2)=DATE(2027,11,1),'Portfolio Register'!$A58&amp;" (2)",IF(EDATE(DATE(YEAR('Portfolio Register'!$U58),MONTH('Portfolio Register'!$U58),1),3)=DATE(2027,11,1),'Portfolio Register'!$A58&amp;" (FINAL)",""))),"")))</f>
        <v/>
      </c>
      <c r="X59" s="106" t="str">
        <f aca="false">IF('Portfolio Register'!$A58="","",IF('Portfolio Register'!$U58="","",IFERROR(IF(EDATE(DATE(YEAR('Portfolio Register'!$U58),MONTH('Portfolio Register'!$U58),1),1)=DATE(2027,12,1),'Portfolio Register'!$A58&amp;" (1)",IF(EDATE(DATE(YEAR('Portfolio Register'!$U58),MONTH('Portfolio Register'!$U58),1),2)=DATE(2027,12,1),'Portfolio Register'!$A58&amp;" (2)",IF(EDATE(DATE(YEAR('Portfolio Register'!$U58),MONTH('Portfolio Register'!$U58),1),3)=DATE(2027,12,1),'Portfolio Register'!$A58&amp;" (FINAL)",""))),"")))</f>
        <v/>
      </c>
    </row>
    <row r="60" customFormat="false" ht="21.95" hidden="false" customHeight="true" outlineLevel="0" collapsed="false">
      <c r="A60" s="106" t="str">
        <f aca="false">IF('Portfolio Register'!$A59="","",IF('Portfolio Register'!$U59="","",IFERROR(IF(EDATE(DATE(YEAR('Portfolio Register'!$U59),MONTH('Portfolio Register'!$U59),1),1)=DATE(2026,1,1),'Portfolio Register'!$A59&amp;" (1)",IF(EDATE(DATE(YEAR('Portfolio Register'!$U59),MONTH('Portfolio Register'!$U59),1),2)=DATE(2026,1,1),'Portfolio Register'!$A59&amp;" (2)",IF(EDATE(DATE(YEAR('Portfolio Register'!$U59),MONTH('Portfolio Register'!$U59),1),3)=DATE(2026,1,1),'Portfolio Register'!$A59&amp;" (FINAL)",""))),"")))</f>
        <v/>
      </c>
      <c r="B60" s="106" t="str">
        <f aca="false">IF('Portfolio Register'!$A59="","",IF('Portfolio Register'!$U59="","",IFERROR(IF(EDATE(DATE(YEAR('Portfolio Register'!$U59),MONTH('Portfolio Register'!$U59),1),1)=DATE(2026,2,1),'Portfolio Register'!$A59&amp;" (1)",IF(EDATE(DATE(YEAR('Portfolio Register'!$U59),MONTH('Portfolio Register'!$U59),1),2)=DATE(2026,2,1),'Portfolio Register'!$A59&amp;" (2)",IF(EDATE(DATE(YEAR('Portfolio Register'!$U59),MONTH('Portfolio Register'!$U59),1),3)=DATE(2026,2,1),'Portfolio Register'!$A59&amp;" (FINAL)",""))),"")))</f>
        <v/>
      </c>
      <c r="C60" s="106" t="str">
        <f aca="false">IF('Portfolio Register'!$A59="","",IF('Portfolio Register'!$U59="","",IFERROR(IF(EDATE(DATE(YEAR('Portfolio Register'!$U59),MONTH('Portfolio Register'!$U59),1),1)=DATE(2026,3,1),'Portfolio Register'!$A59&amp;" (1)",IF(EDATE(DATE(YEAR('Portfolio Register'!$U59),MONTH('Portfolio Register'!$U59),1),2)=DATE(2026,3,1),'Portfolio Register'!$A59&amp;" (2)",IF(EDATE(DATE(YEAR('Portfolio Register'!$U59),MONTH('Portfolio Register'!$U59),1),3)=DATE(2026,3,1),'Portfolio Register'!$A59&amp;" (FINAL)",""))),"")))</f>
        <v/>
      </c>
      <c r="D60" s="106" t="str">
        <f aca="false">IF('Portfolio Register'!$A59="","",IF('Portfolio Register'!$U59="","",IFERROR(IF(EDATE(DATE(YEAR('Portfolio Register'!$U59),MONTH('Portfolio Register'!$U59),1),1)=DATE(2026,4,1),'Portfolio Register'!$A59&amp;" (1)",IF(EDATE(DATE(YEAR('Portfolio Register'!$U59),MONTH('Portfolio Register'!$U59),1),2)=DATE(2026,4,1),'Portfolio Register'!$A59&amp;" (2)",IF(EDATE(DATE(YEAR('Portfolio Register'!$U59),MONTH('Portfolio Register'!$U59),1),3)=DATE(2026,4,1),'Portfolio Register'!$A59&amp;" (FINAL)",""))),"")))</f>
        <v/>
      </c>
      <c r="E60" s="106" t="str">
        <f aca="false">IF('Portfolio Register'!$A59="","",IF('Portfolio Register'!$U59="","",IFERROR(IF(EDATE(DATE(YEAR('Portfolio Register'!$U59),MONTH('Portfolio Register'!$U59),1),1)=DATE(2026,5,1),'Portfolio Register'!$A59&amp;" (1)",IF(EDATE(DATE(YEAR('Portfolio Register'!$U59),MONTH('Portfolio Register'!$U59),1),2)=DATE(2026,5,1),'Portfolio Register'!$A59&amp;" (2)",IF(EDATE(DATE(YEAR('Portfolio Register'!$U59),MONTH('Portfolio Register'!$U59),1),3)=DATE(2026,5,1),'Portfolio Register'!$A59&amp;" (FINAL)",""))),"")))</f>
        <v/>
      </c>
      <c r="F60" s="106" t="str">
        <f aca="false">IF('Portfolio Register'!$A59="","",IF('Portfolio Register'!$U59="","",IFERROR(IF(EDATE(DATE(YEAR('Portfolio Register'!$U59),MONTH('Portfolio Register'!$U59),1),1)=DATE(2026,6,1),'Portfolio Register'!$A59&amp;" (1)",IF(EDATE(DATE(YEAR('Portfolio Register'!$U59),MONTH('Portfolio Register'!$U59),1),2)=DATE(2026,6,1),'Portfolio Register'!$A59&amp;" (2)",IF(EDATE(DATE(YEAR('Portfolio Register'!$U59),MONTH('Portfolio Register'!$U59),1),3)=DATE(2026,6,1),'Portfolio Register'!$A59&amp;" (FINAL)",""))),"")))</f>
        <v/>
      </c>
      <c r="G60" s="106" t="str">
        <f aca="false">IF('Portfolio Register'!$A59="","",IF('Portfolio Register'!$U59="","",IFERROR(IF(EDATE(DATE(YEAR('Portfolio Register'!$U59),MONTH('Portfolio Register'!$U59),1),1)=DATE(2026,7,1),'Portfolio Register'!$A59&amp;" (1)",IF(EDATE(DATE(YEAR('Portfolio Register'!$U59),MONTH('Portfolio Register'!$U59),1),2)=DATE(2026,7,1),'Portfolio Register'!$A59&amp;" (2)",IF(EDATE(DATE(YEAR('Portfolio Register'!$U59),MONTH('Portfolio Register'!$U59),1),3)=DATE(2026,7,1),'Portfolio Register'!$A59&amp;" (FINAL)",""))),"")))</f>
        <v/>
      </c>
      <c r="H60" s="107" t="str">
        <f aca="false">IF('Portfolio Register'!$A59="","",IF('Portfolio Register'!$U59="","",IFERROR(IF(EDATE(DATE(YEAR('Portfolio Register'!$U59),MONTH('Portfolio Register'!$U59),1),1)=DATE(2026,8,1),'Portfolio Register'!$A59&amp;" (1)",IF(EDATE(DATE(YEAR('Portfolio Register'!$U59),MONTH('Portfolio Register'!$U59),1),2)=DATE(2026,8,1),'Portfolio Register'!$A59&amp;" (2)",IF(EDATE(DATE(YEAR('Portfolio Register'!$U59),MONTH('Portfolio Register'!$U59),1),3)=DATE(2026,8,1),'Portfolio Register'!$A59&amp;" (FINAL)",""))),"")))</f>
        <v/>
      </c>
      <c r="I60" s="108" t="str">
        <f aca="false">IF('Portfolio Register'!$A59="","",IF('Portfolio Register'!$U59="","",IFERROR(IF(EDATE(DATE(YEAR('Portfolio Register'!$U59),MONTH('Portfolio Register'!$U59),1),1)=DATE(2026,9,1),'Portfolio Register'!$A59&amp;" (1)",IF(EDATE(DATE(YEAR('Portfolio Register'!$U59),MONTH('Portfolio Register'!$U59),1),2)=DATE(2026,9,1),'Portfolio Register'!$A59&amp;" (2)",IF(EDATE(DATE(YEAR('Portfolio Register'!$U59),MONTH('Portfolio Register'!$U59),1),3)=DATE(2026,9,1),'Portfolio Register'!$A59&amp;" (FINAL)",""))),"")))</f>
        <v/>
      </c>
      <c r="J60" s="108" t="str">
        <f aca="false">IF('Portfolio Register'!$A59="","",IF('Portfolio Register'!$U59="","",IFERROR(IF(EDATE(DATE(YEAR('Portfolio Register'!$U59),MONTH('Portfolio Register'!$U59),1),1)=DATE(2026,10,1),'Portfolio Register'!$A59&amp;" (1)",IF(EDATE(DATE(YEAR('Portfolio Register'!$U59),MONTH('Portfolio Register'!$U59),1),2)=DATE(2026,10,1),'Portfolio Register'!$A59&amp;" (2)",IF(EDATE(DATE(YEAR('Portfolio Register'!$U59),MONTH('Portfolio Register'!$U59),1),3)=DATE(2026,10,1),'Portfolio Register'!$A59&amp;" (FINAL)",""))),"")))</f>
        <v/>
      </c>
      <c r="K60" s="106" t="str">
        <f aca="false">IF('Portfolio Register'!$A59="","",IF('Portfolio Register'!$U59="","",IFERROR(IF(EDATE(DATE(YEAR('Portfolio Register'!$U59),MONTH('Portfolio Register'!$U59),1),1)=DATE(2026,11,1),'Portfolio Register'!$A59&amp;" (1)",IF(EDATE(DATE(YEAR('Portfolio Register'!$U59),MONTH('Portfolio Register'!$U59),1),2)=DATE(2026,11,1),'Portfolio Register'!$A59&amp;" (2)",IF(EDATE(DATE(YEAR('Portfolio Register'!$U59),MONTH('Portfolio Register'!$U59),1),3)=DATE(2026,11,1),'Portfolio Register'!$A59&amp;" (FINAL)",""))),"")))</f>
        <v/>
      </c>
      <c r="L60" s="106" t="str">
        <f aca="false">IF('Portfolio Register'!$A59="","",IF('Portfolio Register'!$U59="","",IFERROR(IF(EDATE(DATE(YEAR('Portfolio Register'!$U59),MONTH('Portfolio Register'!$U59),1),1)=DATE(2026,12,1),'Portfolio Register'!$A59&amp;" (1)",IF(EDATE(DATE(YEAR('Portfolio Register'!$U59),MONTH('Portfolio Register'!$U59),1),2)=DATE(2026,12,1),'Portfolio Register'!$A59&amp;" (2)",IF(EDATE(DATE(YEAR('Portfolio Register'!$U59),MONTH('Portfolio Register'!$U59),1),3)=DATE(2026,12,1),'Portfolio Register'!$A59&amp;" (FINAL)",""))),"")))</f>
        <v/>
      </c>
      <c r="M60" s="109" t="str">
        <f aca="false">IF('Portfolio Register'!$A59="","",IF('Portfolio Register'!$U59="","",IFERROR(IF(EDATE(DATE(YEAR('Portfolio Register'!$U59),MONTH('Portfolio Register'!$U59),1),1)=DATE(2027,1,1),'Portfolio Register'!$A59&amp;" (1)",IF(EDATE(DATE(YEAR('Portfolio Register'!$U59),MONTH('Portfolio Register'!$U59),1),2)=DATE(2027,1,1),'Portfolio Register'!$A59&amp;" (2)",IF(EDATE(DATE(YEAR('Portfolio Register'!$U59),MONTH('Portfolio Register'!$U59),1),3)=DATE(2027,1,1),'Portfolio Register'!$A59&amp;" (FINAL)",""))),"")))</f>
        <v/>
      </c>
      <c r="N60" s="106" t="str">
        <f aca="false">IF('Portfolio Register'!$A59="","",IF('Portfolio Register'!$U59="","",IFERROR(IF(EDATE(DATE(YEAR('Portfolio Register'!$U59),MONTH('Portfolio Register'!$U59),1),1)=DATE(2027,2,1),'Portfolio Register'!$A59&amp;" (1)",IF(EDATE(DATE(YEAR('Portfolio Register'!$U59),MONTH('Portfolio Register'!$U59),1),2)=DATE(2027,2,1),'Portfolio Register'!$A59&amp;" (2)",IF(EDATE(DATE(YEAR('Portfolio Register'!$U59),MONTH('Portfolio Register'!$U59),1),3)=DATE(2027,2,1),'Portfolio Register'!$A59&amp;" (FINAL)",""))),"")))</f>
        <v/>
      </c>
      <c r="O60" s="106" t="str">
        <f aca="false">IF('Portfolio Register'!$A59="","",IF('Portfolio Register'!$U59="","",IFERROR(IF(EDATE(DATE(YEAR('Portfolio Register'!$U59),MONTH('Portfolio Register'!$U59),1),1)=DATE(2027,3,1),'Portfolio Register'!$A59&amp;" (1)",IF(EDATE(DATE(YEAR('Portfolio Register'!$U59),MONTH('Portfolio Register'!$U59),1),2)=DATE(2027,3,1),'Portfolio Register'!$A59&amp;" (2)",IF(EDATE(DATE(YEAR('Portfolio Register'!$U59),MONTH('Portfolio Register'!$U59),1),3)=DATE(2027,3,1),'Portfolio Register'!$A59&amp;" (FINAL)",""))),"")))</f>
        <v/>
      </c>
      <c r="P60" s="106" t="str">
        <f aca="false">IF('Portfolio Register'!$A59="","",IF('Portfolio Register'!$U59="","",IFERROR(IF(EDATE(DATE(YEAR('Portfolio Register'!$U59),MONTH('Portfolio Register'!$U59),1),1)=DATE(2027,4,1),'Portfolio Register'!$A59&amp;" (1)",IF(EDATE(DATE(YEAR('Portfolio Register'!$U59),MONTH('Portfolio Register'!$U59),1),2)=DATE(2027,4,1),'Portfolio Register'!$A59&amp;" (2)",IF(EDATE(DATE(YEAR('Portfolio Register'!$U59),MONTH('Portfolio Register'!$U59),1),3)=DATE(2027,4,1),'Portfolio Register'!$A59&amp;" (FINAL)",""))),"")))</f>
        <v/>
      </c>
      <c r="Q60" s="106" t="str">
        <f aca="false">IF('Portfolio Register'!$A59="","",IF('Portfolio Register'!$U59="","",IFERROR(IF(EDATE(DATE(YEAR('Portfolio Register'!$U59),MONTH('Portfolio Register'!$U59),1),1)=DATE(2027,5,1),'Portfolio Register'!$A59&amp;" (1)",IF(EDATE(DATE(YEAR('Portfolio Register'!$U59),MONTH('Portfolio Register'!$U59),1),2)=DATE(2027,5,1),'Portfolio Register'!$A59&amp;" (2)",IF(EDATE(DATE(YEAR('Portfolio Register'!$U59),MONTH('Portfolio Register'!$U59),1),3)=DATE(2027,5,1),'Portfolio Register'!$A59&amp;" (FINAL)",""))),"")))</f>
        <v/>
      </c>
      <c r="R60" s="106" t="str">
        <f aca="false">IF('Portfolio Register'!$A59="","",IF('Portfolio Register'!$U59="","",IFERROR(IF(EDATE(DATE(YEAR('Portfolio Register'!$U59),MONTH('Portfolio Register'!$U59),1),1)=DATE(2027,6,1),'Portfolio Register'!$A59&amp;" (1)",IF(EDATE(DATE(YEAR('Portfolio Register'!$U59),MONTH('Portfolio Register'!$U59),1),2)=DATE(2027,6,1),'Portfolio Register'!$A59&amp;" (2)",IF(EDATE(DATE(YEAR('Portfolio Register'!$U59),MONTH('Portfolio Register'!$U59),1),3)=DATE(2027,6,1),'Portfolio Register'!$A59&amp;" (FINAL)",""))),"")))</f>
        <v/>
      </c>
      <c r="S60" s="106" t="str">
        <f aca="false">IF('Portfolio Register'!$A59="","",IF('Portfolio Register'!$U59="","",IFERROR(IF(EDATE(DATE(YEAR('Portfolio Register'!$U59),MONTH('Portfolio Register'!$U59),1),1)=DATE(2027,7,1),'Portfolio Register'!$A59&amp;" (1)",IF(EDATE(DATE(YEAR('Portfolio Register'!$U59),MONTH('Portfolio Register'!$U59),1),2)=DATE(2027,7,1),'Portfolio Register'!$A59&amp;" (2)",IF(EDATE(DATE(YEAR('Portfolio Register'!$U59),MONTH('Portfolio Register'!$U59),1),3)=DATE(2027,7,1),'Portfolio Register'!$A59&amp;" (FINAL)",""))),"")))</f>
        <v/>
      </c>
      <c r="T60" s="106" t="str">
        <f aca="false">IF('Portfolio Register'!$A59="","",IF('Portfolio Register'!$U59="","",IFERROR(IF(EDATE(DATE(YEAR('Portfolio Register'!$U59),MONTH('Portfolio Register'!$U59),1),1)=DATE(2027,8,1),'Portfolio Register'!$A59&amp;" (1)",IF(EDATE(DATE(YEAR('Portfolio Register'!$U59),MONTH('Portfolio Register'!$U59),1),2)=DATE(2027,8,1),'Portfolio Register'!$A59&amp;" (2)",IF(EDATE(DATE(YEAR('Portfolio Register'!$U59),MONTH('Portfolio Register'!$U59),1),3)=DATE(2027,8,1),'Portfolio Register'!$A59&amp;" (FINAL)",""))),"")))</f>
        <v/>
      </c>
      <c r="U60" s="106" t="str">
        <f aca="false">IF('Portfolio Register'!$A59="","",IF('Portfolio Register'!$U59="","",IFERROR(IF(EDATE(DATE(YEAR('Portfolio Register'!$U59),MONTH('Portfolio Register'!$U59),1),1)=DATE(2027,9,1),'Portfolio Register'!$A59&amp;" (1)",IF(EDATE(DATE(YEAR('Portfolio Register'!$U59),MONTH('Portfolio Register'!$U59),1),2)=DATE(2027,9,1),'Portfolio Register'!$A59&amp;" (2)",IF(EDATE(DATE(YEAR('Portfolio Register'!$U59),MONTH('Portfolio Register'!$U59),1),3)=DATE(2027,9,1),'Portfolio Register'!$A59&amp;" (FINAL)",""))),"")))</f>
        <v/>
      </c>
      <c r="V60" s="106" t="str">
        <f aca="false">IF('Portfolio Register'!$A59="","",IF('Portfolio Register'!$U59="","",IFERROR(IF(EDATE(DATE(YEAR('Portfolio Register'!$U59),MONTH('Portfolio Register'!$U59),1),1)=DATE(2027,10,1),'Portfolio Register'!$A59&amp;" (1)",IF(EDATE(DATE(YEAR('Portfolio Register'!$U59),MONTH('Portfolio Register'!$U59),1),2)=DATE(2027,10,1),'Portfolio Register'!$A59&amp;" (2)",IF(EDATE(DATE(YEAR('Portfolio Register'!$U59),MONTH('Portfolio Register'!$U59),1),3)=DATE(2027,10,1),'Portfolio Register'!$A59&amp;" (FINAL)",""))),"")))</f>
        <v/>
      </c>
      <c r="W60" s="106" t="str">
        <f aca="false">IF('Portfolio Register'!$A59="","",IF('Portfolio Register'!$U59="","",IFERROR(IF(EDATE(DATE(YEAR('Portfolio Register'!$U59),MONTH('Portfolio Register'!$U59),1),1)=DATE(2027,11,1),'Portfolio Register'!$A59&amp;" (1)",IF(EDATE(DATE(YEAR('Portfolio Register'!$U59),MONTH('Portfolio Register'!$U59),1),2)=DATE(2027,11,1),'Portfolio Register'!$A59&amp;" (2)",IF(EDATE(DATE(YEAR('Portfolio Register'!$U59),MONTH('Portfolio Register'!$U59),1),3)=DATE(2027,11,1),'Portfolio Register'!$A59&amp;" (FINAL)",""))),"")))</f>
        <v/>
      </c>
      <c r="X60" s="106" t="str">
        <f aca="false">IF('Portfolio Register'!$A59="","",IF('Portfolio Register'!$U59="","",IFERROR(IF(EDATE(DATE(YEAR('Portfolio Register'!$U59),MONTH('Portfolio Register'!$U59),1),1)=DATE(2027,12,1),'Portfolio Register'!$A59&amp;" (1)",IF(EDATE(DATE(YEAR('Portfolio Register'!$U59),MONTH('Portfolio Register'!$U59),1),2)=DATE(2027,12,1),'Portfolio Register'!$A59&amp;" (2)",IF(EDATE(DATE(YEAR('Portfolio Register'!$U59),MONTH('Portfolio Register'!$U59),1),3)=DATE(2027,12,1),'Portfolio Register'!$A59&amp;" (FINAL)",""))),"")))</f>
        <v/>
      </c>
    </row>
    <row r="61" customFormat="false" ht="21.95" hidden="false" customHeight="true" outlineLevel="0" collapsed="false">
      <c r="A61" s="106" t="str">
        <f aca="false">IF('Portfolio Register'!$A60="","",IF('Portfolio Register'!$U60="","",IFERROR(IF(EDATE(DATE(YEAR('Portfolio Register'!$U60),MONTH('Portfolio Register'!$U60),1),1)=DATE(2026,1,1),'Portfolio Register'!$A60&amp;" (1)",IF(EDATE(DATE(YEAR('Portfolio Register'!$U60),MONTH('Portfolio Register'!$U60),1),2)=DATE(2026,1,1),'Portfolio Register'!$A60&amp;" (2)",IF(EDATE(DATE(YEAR('Portfolio Register'!$U60),MONTH('Portfolio Register'!$U60),1),3)=DATE(2026,1,1),'Portfolio Register'!$A60&amp;" (FINAL)",""))),"")))</f>
        <v/>
      </c>
      <c r="B61" s="106" t="str">
        <f aca="false">IF('Portfolio Register'!$A60="","",IF('Portfolio Register'!$U60="","",IFERROR(IF(EDATE(DATE(YEAR('Portfolio Register'!$U60),MONTH('Portfolio Register'!$U60),1),1)=DATE(2026,2,1),'Portfolio Register'!$A60&amp;" (1)",IF(EDATE(DATE(YEAR('Portfolio Register'!$U60),MONTH('Portfolio Register'!$U60),1),2)=DATE(2026,2,1),'Portfolio Register'!$A60&amp;" (2)",IF(EDATE(DATE(YEAR('Portfolio Register'!$U60),MONTH('Portfolio Register'!$U60),1),3)=DATE(2026,2,1),'Portfolio Register'!$A60&amp;" (FINAL)",""))),"")))</f>
        <v/>
      </c>
      <c r="C61" s="106" t="str">
        <f aca="false">IF('Portfolio Register'!$A60="","",IF('Portfolio Register'!$U60="","",IFERROR(IF(EDATE(DATE(YEAR('Portfolio Register'!$U60),MONTH('Portfolio Register'!$U60),1),1)=DATE(2026,3,1),'Portfolio Register'!$A60&amp;" (1)",IF(EDATE(DATE(YEAR('Portfolio Register'!$U60),MONTH('Portfolio Register'!$U60),1),2)=DATE(2026,3,1),'Portfolio Register'!$A60&amp;" (2)",IF(EDATE(DATE(YEAR('Portfolio Register'!$U60),MONTH('Portfolio Register'!$U60),1),3)=DATE(2026,3,1),'Portfolio Register'!$A60&amp;" (FINAL)",""))),"")))</f>
        <v/>
      </c>
      <c r="D61" s="106" t="str">
        <f aca="false">IF('Portfolio Register'!$A60="","",IF('Portfolio Register'!$U60="","",IFERROR(IF(EDATE(DATE(YEAR('Portfolio Register'!$U60),MONTH('Portfolio Register'!$U60),1),1)=DATE(2026,4,1),'Portfolio Register'!$A60&amp;" (1)",IF(EDATE(DATE(YEAR('Portfolio Register'!$U60),MONTH('Portfolio Register'!$U60),1),2)=DATE(2026,4,1),'Portfolio Register'!$A60&amp;" (2)",IF(EDATE(DATE(YEAR('Portfolio Register'!$U60),MONTH('Portfolio Register'!$U60),1),3)=DATE(2026,4,1),'Portfolio Register'!$A60&amp;" (FINAL)",""))),"")))</f>
        <v/>
      </c>
      <c r="E61" s="106" t="str">
        <f aca="false">IF('Portfolio Register'!$A60="","",IF('Portfolio Register'!$U60="","",IFERROR(IF(EDATE(DATE(YEAR('Portfolio Register'!$U60),MONTH('Portfolio Register'!$U60),1),1)=DATE(2026,5,1),'Portfolio Register'!$A60&amp;" (1)",IF(EDATE(DATE(YEAR('Portfolio Register'!$U60),MONTH('Portfolio Register'!$U60),1),2)=DATE(2026,5,1),'Portfolio Register'!$A60&amp;" (2)",IF(EDATE(DATE(YEAR('Portfolio Register'!$U60),MONTH('Portfolio Register'!$U60),1),3)=DATE(2026,5,1),'Portfolio Register'!$A60&amp;" (FINAL)",""))),"")))</f>
        <v/>
      </c>
      <c r="F61" s="106" t="str">
        <f aca="false">IF('Portfolio Register'!$A60="","",IF('Portfolio Register'!$U60="","",IFERROR(IF(EDATE(DATE(YEAR('Portfolio Register'!$U60),MONTH('Portfolio Register'!$U60),1),1)=DATE(2026,6,1),'Portfolio Register'!$A60&amp;" (1)",IF(EDATE(DATE(YEAR('Portfolio Register'!$U60),MONTH('Portfolio Register'!$U60),1),2)=DATE(2026,6,1),'Portfolio Register'!$A60&amp;" (2)",IF(EDATE(DATE(YEAR('Portfolio Register'!$U60),MONTH('Portfolio Register'!$U60),1),3)=DATE(2026,6,1),'Portfolio Register'!$A60&amp;" (FINAL)",""))),"")))</f>
        <v/>
      </c>
      <c r="G61" s="106" t="str">
        <f aca="false">IF('Portfolio Register'!$A60="","",IF('Portfolio Register'!$U60="","",IFERROR(IF(EDATE(DATE(YEAR('Portfolio Register'!$U60),MONTH('Portfolio Register'!$U60),1),1)=DATE(2026,7,1),'Portfolio Register'!$A60&amp;" (1)",IF(EDATE(DATE(YEAR('Portfolio Register'!$U60),MONTH('Portfolio Register'!$U60),1),2)=DATE(2026,7,1),'Portfolio Register'!$A60&amp;" (2)",IF(EDATE(DATE(YEAR('Portfolio Register'!$U60),MONTH('Portfolio Register'!$U60),1),3)=DATE(2026,7,1),'Portfolio Register'!$A60&amp;" (FINAL)",""))),"")))</f>
        <v/>
      </c>
      <c r="H61" s="107" t="str">
        <f aca="false">IF('Portfolio Register'!$A60="","",IF('Portfolio Register'!$U60="","",IFERROR(IF(EDATE(DATE(YEAR('Portfolio Register'!$U60),MONTH('Portfolio Register'!$U60),1),1)=DATE(2026,8,1),'Portfolio Register'!$A60&amp;" (1)",IF(EDATE(DATE(YEAR('Portfolio Register'!$U60),MONTH('Portfolio Register'!$U60),1),2)=DATE(2026,8,1),'Portfolio Register'!$A60&amp;" (2)",IF(EDATE(DATE(YEAR('Portfolio Register'!$U60),MONTH('Portfolio Register'!$U60),1),3)=DATE(2026,8,1),'Portfolio Register'!$A60&amp;" (FINAL)",""))),"")))</f>
        <v/>
      </c>
      <c r="I61" s="108" t="str">
        <f aca="false">IF('Portfolio Register'!$A60="","",IF('Portfolio Register'!$U60="","",IFERROR(IF(EDATE(DATE(YEAR('Portfolio Register'!$U60),MONTH('Portfolio Register'!$U60),1),1)=DATE(2026,9,1),'Portfolio Register'!$A60&amp;" (1)",IF(EDATE(DATE(YEAR('Portfolio Register'!$U60),MONTH('Portfolio Register'!$U60),1),2)=DATE(2026,9,1),'Portfolio Register'!$A60&amp;" (2)",IF(EDATE(DATE(YEAR('Portfolio Register'!$U60),MONTH('Portfolio Register'!$U60),1),3)=DATE(2026,9,1),'Portfolio Register'!$A60&amp;" (FINAL)",""))),"")))</f>
        <v/>
      </c>
      <c r="J61" s="108" t="str">
        <f aca="false">IF('Portfolio Register'!$A60="","",IF('Portfolio Register'!$U60="","",IFERROR(IF(EDATE(DATE(YEAR('Portfolio Register'!$U60),MONTH('Portfolio Register'!$U60),1),1)=DATE(2026,10,1),'Portfolio Register'!$A60&amp;" (1)",IF(EDATE(DATE(YEAR('Portfolio Register'!$U60),MONTH('Portfolio Register'!$U60),1),2)=DATE(2026,10,1),'Portfolio Register'!$A60&amp;" (2)",IF(EDATE(DATE(YEAR('Portfolio Register'!$U60),MONTH('Portfolio Register'!$U60),1),3)=DATE(2026,10,1),'Portfolio Register'!$A60&amp;" (FINAL)",""))),"")))</f>
        <v/>
      </c>
      <c r="K61" s="106" t="str">
        <f aca="false">IF('Portfolio Register'!$A60="","",IF('Portfolio Register'!$U60="","",IFERROR(IF(EDATE(DATE(YEAR('Portfolio Register'!$U60),MONTH('Portfolio Register'!$U60),1),1)=DATE(2026,11,1),'Portfolio Register'!$A60&amp;" (1)",IF(EDATE(DATE(YEAR('Portfolio Register'!$U60),MONTH('Portfolio Register'!$U60),1),2)=DATE(2026,11,1),'Portfolio Register'!$A60&amp;" (2)",IF(EDATE(DATE(YEAR('Portfolio Register'!$U60),MONTH('Portfolio Register'!$U60),1),3)=DATE(2026,11,1),'Portfolio Register'!$A60&amp;" (FINAL)",""))),"")))</f>
        <v/>
      </c>
      <c r="L61" s="106" t="str">
        <f aca="false">IF('Portfolio Register'!$A60="","",IF('Portfolio Register'!$U60="","",IFERROR(IF(EDATE(DATE(YEAR('Portfolio Register'!$U60),MONTH('Portfolio Register'!$U60),1),1)=DATE(2026,12,1),'Portfolio Register'!$A60&amp;" (1)",IF(EDATE(DATE(YEAR('Portfolio Register'!$U60),MONTH('Portfolio Register'!$U60),1),2)=DATE(2026,12,1),'Portfolio Register'!$A60&amp;" (2)",IF(EDATE(DATE(YEAR('Portfolio Register'!$U60),MONTH('Portfolio Register'!$U60),1),3)=DATE(2026,12,1),'Portfolio Register'!$A60&amp;" (FINAL)",""))),"")))</f>
        <v/>
      </c>
      <c r="M61" s="109" t="str">
        <f aca="false">IF('Portfolio Register'!$A60="","",IF('Portfolio Register'!$U60="","",IFERROR(IF(EDATE(DATE(YEAR('Portfolio Register'!$U60),MONTH('Portfolio Register'!$U60),1),1)=DATE(2027,1,1),'Portfolio Register'!$A60&amp;" (1)",IF(EDATE(DATE(YEAR('Portfolio Register'!$U60),MONTH('Portfolio Register'!$U60),1),2)=DATE(2027,1,1),'Portfolio Register'!$A60&amp;" (2)",IF(EDATE(DATE(YEAR('Portfolio Register'!$U60),MONTH('Portfolio Register'!$U60),1),3)=DATE(2027,1,1),'Portfolio Register'!$A60&amp;" (FINAL)",""))),"")))</f>
        <v/>
      </c>
      <c r="N61" s="106" t="str">
        <f aca="false">IF('Portfolio Register'!$A60="","",IF('Portfolio Register'!$U60="","",IFERROR(IF(EDATE(DATE(YEAR('Portfolio Register'!$U60),MONTH('Portfolio Register'!$U60),1),1)=DATE(2027,2,1),'Portfolio Register'!$A60&amp;" (1)",IF(EDATE(DATE(YEAR('Portfolio Register'!$U60),MONTH('Portfolio Register'!$U60),1),2)=DATE(2027,2,1),'Portfolio Register'!$A60&amp;" (2)",IF(EDATE(DATE(YEAR('Portfolio Register'!$U60),MONTH('Portfolio Register'!$U60),1),3)=DATE(2027,2,1),'Portfolio Register'!$A60&amp;" (FINAL)",""))),"")))</f>
        <v/>
      </c>
      <c r="O61" s="106" t="str">
        <f aca="false">IF('Portfolio Register'!$A60="","",IF('Portfolio Register'!$U60="","",IFERROR(IF(EDATE(DATE(YEAR('Portfolio Register'!$U60),MONTH('Portfolio Register'!$U60),1),1)=DATE(2027,3,1),'Portfolio Register'!$A60&amp;" (1)",IF(EDATE(DATE(YEAR('Portfolio Register'!$U60),MONTH('Portfolio Register'!$U60),1),2)=DATE(2027,3,1),'Portfolio Register'!$A60&amp;" (2)",IF(EDATE(DATE(YEAR('Portfolio Register'!$U60),MONTH('Portfolio Register'!$U60),1),3)=DATE(2027,3,1),'Portfolio Register'!$A60&amp;" (FINAL)",""))),"")))</f>
        <v/>
      </c>
      <c r="P61" s="106" t="str">
        <f aca="false">IF('Portfolio Register'!$A60="","",IF('Portfolio Register'!$U60="","",IFERROR(IF(EDATE(DATE(YEAR('Portfolio Register'!$U60),MONTH('Portfolio Register'!$U60),1),1)=DATE(2027,4,1),'Portfolio Register'!$A60&amp;" (1)",IF(EDATE(DATE(YEAR('Portfolio Register'!$U60),MONTH('Portfolio Register'!$U60),1),2)=DATE(2027,4,1),'Portfolio Register'!$A60&amp;" (2)",IF(EDATE(DATE(YEAR('Portfolio Register'!$U60),MONTH('Portfolio Register'!$U60),1),3)=DATE(2027,4,1),'Portfolio Register'!$A60&amp;" (FINAL)",""))),"")))</f>
        <v/>
      </c>
      <c r="Q61" s="106" t="str">
        <f aca="false">IF('Portfolio Register'!$A60="","",IF('Portfolio Register'!$U60="","",IFERROR(IF(EDATE(DATE(YEAR('Portfolio Register'!$U60),MONTH('Portfolio Register'!$U60),1),1)=DATE(2027,5,1),'Portfolio Register'!$A60&amp;" (1)",IF(EDATE(DATE(YEAR('Portfolio Register'!$U60),MONTH('Portfolio Register'!$U60),1),2)=DATE(2027,5,1),'Portfolio Register'!$A60&amp;" (2)",IF(EDATE(DATE(YEAR('Portfolio Register'!$U60),MONTH('Portfolio Register'!$U60),1),3)=DATE(2027,5,1),'Portfolio Register'!$A60&amp;" (FINAL)",""))),"")))</f>
        <v/>
      </c>
      <c r="R61" s="106" t="str">
        <f aca="false">IF('Portfolio Register'!$A60="","",IF('Portfolio Register'!$U60="","",IFERROR(IF(EDATE(DATE(YEAR('Portfolio Register'!$U60),MONTH('Portfolio Register'!$U60),1),1)=DATE(2027,6,1),'Portfolio Register'!$A60&amp;" (1)",IF(EDATE(DATE(YEAR('Portfolio Register'!$U60),MONTH('Portfolio Register'!$U60),1),2)=DATE(2027,6,1),'Portfolio Register'!$A60&amp;" (2)",IF(EDATE(DATE(YEAR('Portfolio Register'!$U60),MONTH('Portfolio Register'!$U60),1),3)=DATE(2027,6,1),'Portfolio Register'!$A60&amp;" (FINAL)",""))),"")))</f>
        <v/>
      </c>
      <c r="S61" s="106" t="str">
        <f aca="false">IF('Portfolio Register'!$A60="","",IF('Portfolio Register'!$U60="","",IFERROR(IF(EDATE(DATE(YEAR('Portfolio Register'!$U60),MONTH('Portfolio Register'!$U60),1),1)=DATE(2027,7,1),'Portfolio Register'!$A60&amp;" (1)",IF(EDATE(DATE(YEAR('Portfolio Register'!$U60),MONTH('Portfolio Register'!$U60),1),2)=DATE(2027,7,1),'Portfolio Register'!$A60&amp;" (2)",IF(EDATE(DATE(YEAR('Portfolio Register'!$U60),MONTH('Portfolio Register'!$U60),1),3)=DATE(2027,7,1),'Portfolio Register'!$A60&amp;" (FINAL)",""))),"")))</f>
        <v/>
      </c>
      <c r="T61" s="106" t="str">
        <f aca="false">IF('Portfolio Register'!$A60="","",IF('Portfolio Register'!$U60="","",IFERROR(IF(EDATE(DATE(YEAR('Portfolio Register'!$U60),MONTH('Portfolio Register'!$U60),1),1)=DATE(2027,8,1),'Portfolio Register'!$A60&amp;" (1)",IF(EDATE(DATE(YEAR('Portfolio Register'!$U60),MONTH('Portfolio Register'!$U60),1),2)=DATE(2027,8,1),'Portfolio Register'!$A60&amp;" (2)",IF(EDATE(DATE(YEAR('Portfolio Register'!$U60),MONTH('Portfolio Register'!$U60),1),3)=DATE(2027,8,1),'Portfolio Register'!$A60&amp;" (FINAL)",""))),"")))</f>
        <v/>
      </c>
      <c r="U61" s="106" t="str">
        <f aca="false">IF('Portfolio Register'!$A60="","",IF('Portfolio Register'!$U60="","",IFERROR(IF(EDATE(DATE(YEAR('Portfolio Register'!$U60),MONTH('Portfolio Register'!$U60),1),1)=DATE(2027,9,1),'Portfolio Register'!$A60&amp;" (1)",IF(EDATE(DATE(YEAR('Portfolio Register'!$U60),MONTH('Portfolio Register'!$U60),1),2)=DATE(2027,9,1),'Portfolio Register'!$A60&amp;" (2)",IF(EDATE(DATE(YEAR('Portfolio Register'!$U60),MONTH('Portfolio Register'!$U60),1),3)=DATE(2027,9,1),'Portfolio Register'!$A60&amp;" (FINAL)",""))),"")))</f>
        <v/>
      </c>
      <c r="V61" s="106" t="str">
        <f aca="false">IF('Portfolio Register'!$A60="","",IF('Portfolio Register'!$U60="","",IFERROR(IF(EDATE(DATE(YEAR('Portfolio Register'!$U60),MONTH('Portfolio Register'!$U60),1),1)=DATE(2027,10,1),'Portfolio Register'!$A60&amp;" (1)",IF(EDATE(DATE(YEAR('Portfolio Register'!$U60),MONTH('Portfolio Register'!$U60),1),2)=DATE(2027,10,1),'Portfolio Register'!$A60&amp;" (2)",IF(EDATE(DATE(YEAR('Portfolio Register'!$U60),MONTH('Portfolio Register'!$U60),1),3)=DATE(2027,10,1),'Portfolio Register'!$A60&amp;" (FINAL)",""))),"")))</f>
        <v/>
      </c>
      <c r="W61" s="106" t="str">
        <f aca="false">IF('Portfolio Register'!$A60="","",IF('Portfolio Register'!$U60="","",IFERROR(IF(EDATE(DATE(YEAR('Portfolio Register'!$U60),MONTH('Portfolio Register'!$U60),1),1)=DATE(2027,11,1),'Portfolio Register'!$A60&amp;" (1)",IF(EDATE(DATE(YEAR('Portfolio Register'!$U60),MONTH('Portfolio Register'!$U60),1),2)=DATE(2027,11,1),'Portfolio Register'!$A60&amp;" (2)",IF(EDATE(DATE(YEAR('Portfolio Register'!$U60),MONTH('Portfolio Register'!$U60),1),3)=DATE(2027,11,1),'Portfolio Register'!$A60&amp;" (FINAL)",""))),"")))</f>
        <v/>
      </c>
      <c r="X61" s="106" t="str">
        <f aca="false">IF('Portfolio Register'!$A60="","",IF('Portfolio Register'!$U60="","",IFERROR(IF(EDATE(DATE(YEAR('Portfolio Register'!$U60),MONTH('Portfolio Register'!$U60),1),1)=DATE(2027,12,1),'Portfolio Register'!$A60&amp;" (1)",IF(EDATE(DATE(YEAR('Portfolio Register'!$U60),MONTH('Portfolio Register'!$U60),1),2)=DATE(2027,12,1),'Portfolio Register'!$A60&amp;" (2)",IF(EDATE(DATE(YEAR('Portfolio Register'!$U60),MONTH('Portfolio Register'!$U60),1),3)=DATE(2027,12,1),'Portfolio Register'!$A60&amp;" (FINAL)",""))),"")))</f>
        <v/>
      </c>
    </row>
    <row r="62" customFormat="false" ht="21.95" hidden="false" customHeight="true" outlineLevel="0" collapsed="false">
      <c r="A62" s="106" t="str">
        <f aca="false">IF('Portfolio Register'!$A61="","",IF('Portfolio Register'!$U61="","",IFERROR(IF(EDATE(DATE(YEAR('Portfolio Register'!$U61),MONTH('Portfolio Register'!$U61),1),1)=DATE(2026,1,1),'Portfolio Register'!$A61&amp;" (1)",IF(EDATE(DATE(YEAR('Portfolio Register'!$U61),MONTH('Portfolio Register'!$U61),1),2)=DATE(2026,1,1),'Portfolio Register'!$A61&amp;" (2)",IF(EDATE(DATE(YEAR('Portfolio Register'!$U61),MONTH('Portfolio Register'!$U61),1),3)=DATE(2026,1,1),'Portfolio Register'!$A61&amp;" (FINAL)",""))),"")))</f>
        <v/>
      </c>
      <c r="B62" s="106" t="str">
        <f aca="false">IF('Portfolio Register'!$A61="","",IF('Portfolio Register'!$U61="","",IFERROR(IF(EDATE(DATE(YEAR('Portfolio Register'!$U61),MONTH('Portfolio Register'!$U61),1),1)=DATE(2026,2,1),'Portfolio Register'!$A61&amp;" (1)",IF(EDATE(DATE(YEAR('Portfolio Register'!$U61),MONTH('Portfolio Register'!$U61),1),2)=DATE(2026,2,1),'Portfolio Register'!$A61&amp;" (2)",IF(EDATE(DATE(YEAR('Portfolio Register'!$U61),MONTH('Portfolio Register'!$U61),1),3)=DATE(2026,2,1),'Portfolio Register'!$A61&amp;" (FINAL)",""))),"")))</f>
        <v/>
      </c>
      <c r="C62" s="106" t="str">
        <f aca="false">IF('Portfolio Register'!$A61="","",IF('Portfolio Register'!$U61="","",IFERROR(IF(EDATE(DATE(YEAR('Portfolio Register'!$U61),MONTH('Portfolio Register'!$U61),1),1)=DATE(2026,3,1),'Portfolio Register'!$A61&amp;" (1)",IF(EDATE(DATE(YEAR('Portfolio Register'!$U61),MONTH('Portfolio Register'!$U61),1),2)=DATE(2026,3,1),'Portfolio Register'!$A61&amp;" (2)",IF(EDATE(DATE(YEAR('Portfolio Register'!$U61),MONTH('Portfolio Register'!$U61),1),3)=DATE(2026,3,1),'Portfolio Register'!$A61&amp;" (FINAL)",""))),"")))</f>
        <v/>
      </c>
      <c r="D62" s="106" t="str">
        <f aca="false">IF('Portfolio Register'!$A61="","",IF('Portfolio Register'!$U61="","",IFERROR(IF(EDATE(DATE(YEAR('Portfolio Register'!$U61),MONTH('Portfolio Register'!$U61),1),1)=DATE(2026,4,1),'Portfolio Register'!$A61&amp;" (1)",IF(EDATE(DATE(YEAR('Portfolio Register'!$U61),MONTH('Portfolio Register'!$U61),1),2)=DATE(2026,4,1),'Portfolio Register'!$A61&amp;" (2)",IF(EDATE(DATE(YEAR('Portfolio Register'!$U61),MONTH('Portfolio Register'!$U61),1),3)=DATE(2026,4,1),'Portfolio Register'!$A61&amp;" (FINAL)",""))),"")))</f>
        <v/>
      </c>
      <c r="E62" s="106" t="str">
        <f aca="false">IF('Portfolio Register'!$A61="","",IF('Portfolio Register'!$U61="","",IFERROR(IF(EDATE(DATE(YEAR('Portfolio Register'!$U61),MONTH('Portfolio Register'!$U61),1),1)=DATE(2026,5,1),'Portfolio Register'!$A61&amp;" (1)",IF(EDATE(DATE(YEAR('Portfolio Register'!$U61),MONTH('Portfolio Register'!$U61),1),2)=DATE(2026,5,1),'Portfolio Register'!$A61&amp;" (2)",IF(EDATE(DATE(YEAR('Portfolio Register'!$U61),MONTH('Portfolio Register'!$U61),1),3)=DATE(2026,5,1),'Portfolio Register'!$A61&amp;" (FINAL)",""))),"")))</f>
        <v/>
      </c>
      <c r="F62" s="106" t="str">
        <f aca="false">IF('Portfolio Register'!$A61="","",IF('Portfolio Register'!$U61="","",IFERROR(IF(EDATE(DATE(YEAR('Portfolio Register'!$U61),MONTH('Portfolio Register'!$U61),1),1)=DATE(2026,6,1),'Portfolio Register'!$A61&amp;" (1)",IF(EDATE(DATE(YEAR('Portfolio Register'!$U61),MONTH('Portfolio Register'!$U61),1),2)=DATE(2026,6,1),'Portfolio Register'!$A61&amp;" (2)",IF(EDATE(DATE(YEAR('Portfolio Register'!$U61),MONTH('Portfolio Register'!$U61),1),3)=DATE(2026,6,1),'Portfolio Register'!$A61&amp;" (FINAL)",""))),"")))</f>
        <v/>
      </c>
      <c r="G62" s="106" t="str">
        <f aca="false">IF('Portfolio Register'!$A61="","",IF('Portfolio Register'!$U61="","",IFERROR(IF(EDATE(DATE(YEAR('Portfolio Register'!$U61),MONTH('Portfolio Register'!$U61),1),1)=DATE(2026,7,1),'Portfolio Register'!$A61&amp;" (1)",IF(EDATE(DATE(YEAR('Portfolio Register'!$U61),MONTH('Portfolio Register'!$U61),1),2)=DATE(2026,7,1),'Portfolio Register'!$A61&amp;" (2)",IF(EDATE(DATE(YEAR('Portfolio Register'!$U61),MONTH('Portfolio Register'!$U61),1),3)=DATE(2026,7,1),'Portfolio Register'!$A61&amp;" (FINAL)",""))),"")))</f>
        <v/>
      </c>
      <c r="H62" s="107" t="str">
        <f aca="false">IF('Portfolio Register'!$A61="","",IF('Portfolio Register'!$U61="","",IFERROR(IF(EDATE(DATE(YEAR('Portfolio Register'!$U61),MONTH('Portfolio Register'!$U61),1),1)=DATE(2026,8,1),'Portfolio Register'!$A61&amp;" (1)",IF(EDATE(DATE(YEAR('Portfolio Register'!$U61),MONTH('Portfolio Register'!$U61),1),2)=DATE(2026,8,1),'Portfolio Register'!$A61&amp;" (2)",IF(EDATE(DATE(YEAR('Portfolio Register'!$U61),MONTH('Portfolio Register'!$U61),1),3)=DATE(2026,8,1),'Portfolio Register'!$A61&amp;" (FINAL)",""))),"")))</f>
        <v/>
      </c>
      <c r="I62" s="108" t="str">
        <f aca="false">IF('Portfolio Register'!$A61="","",IF('Portfolio Register'!$U61="","",IFERROR(IF(EDATE(DATE(YEAR('Portfolio Register'!$U61),MONTH('Portfolio Register'!$U61),1),1)=DATE(2026,9,1),'Portfolio Register'!$A61&amp;" (1)",IF(EDATE(DATE(YEAR('Portfolio Register'!$U61),MONTH('Portfolio Register'!$U61),1),2)=DATE(2026,9,1),'Portfolio Register'!$A61&amp;" (2)",IF(EDATE(DATE(YEAR('Portfolio Register'!$U61),MONTH('Portfolio Register'!$U61),1),3)=DATE(2026,9,1),'Portfolio Register'!$A61&amp;" (FINAL)",""))),"")))</f>
        <v/>
      </c>
      <c r="J62" s="108" t="str">
        <f aca="false">IF('Portfolio Register'!$A61="","",IF('Portfolio Register'!$U61="","",IFERROR(IF(EDATE(DATE(YEAR('Portfolio Register'!$U61),MONTH('Portfolio Register'!$U61),1),1)=DATE(2026,10,1),'Portfolio Register'!$A61&amp;" (1)",IF(EDATE(DATE(YEAR('Portfolio Register'!$U61),MONTH('Portfolio Register'!$U61),1),2)=DATE(2026,10,1),'Portfolio Register'!$A61&amp;" (2)",IF(EDATE(DATE(YEAR('Portfolio Register'!$U61),MONTH('Portfolio Register'!$U61),1),3)=DATE(2026,10,1),'Portfolio Register'!$A61&amp;" (FINAL)",""))),"")))</f>
        <v/>
      </c>
      <c r="K62" s="106" t="str">
        <f aca="false">IF('Portfolio Register'!$A61="","",IF('Portfolio Register'!$U61="","",IFERROR(IF(EDATE(DATE(YEAR('Portfolio Register'!$U61),MONTH('Portfolio Register'!$U61),1),1)=DATE(2026,11,1),'Portfolio Register'!$A61&amp;" (1)",IF(EDATE(DATE(YEAR('Portfolio Register'!$U61),MONTH('Portfolio Register'!$U61),1),2)=DATE(2026,11,1),'Portfolio Register'!$A61&amp;" (2)",IF(EDATE(DATE(YEAR('Portfolio Register'!$U61),MONTH('Portfolio Register'!$U61),1),3)=DATE(2026,11,1),'Portfolio Register'!$A61&amp;" (FINAL)",""))),"")))</f>
        <v/>
      </c>
      <c r="L62" s="106" t="str">
        <f aca="false">IF('Portfolio Register'!$A61="","",IF('Portfolio Register'!$U61="","",IFERROR(IF(EDATE(DATE(YEAR('Portfolio Register'!$U61),MONTH('Portfolio Register'!$U61),1),1)=DATE(2026,12,1),'Portfolio Register'!$A61&amp;" (1)",IF(EDATE(DATE(YEAR('Portfolio Register'!$U61),MONTH('Portfolio Register'!$U61),1),2)=DATE(2026,12,1),'Portfolio Register'!$A61&amp;" (2)",IF(EDATE(DATE(YEAR('Portfolio Register'!$U61),MONTH('Portfolio Register'!$U61),1),3)=DATE(2026,12,1),'Portfolio Register'!$A61&amp;" (FINAL)",""))),"")))</f>
        <v/>
      </c>
      <c r="M62" s="109" t="str">
        <f aca="false">IF('Portfolio Register'!$A61="","",IF('Portfolio Register'!$U61="","",IFERROR(IF(EDATE(DATE(YEAR('Portfolio Register'!$U61),MONTH('Portfolio Register'!$U61),1),1)=DATE(2027,1,1),'Portfolio Register'!$A61&amp;" (1)",IF(EDATE(DATE(YEAR('Portfolio Register'!$U61),MONTH('Portfolio Register'!$U61),1),2)=DATE(2027,1,1),'Portfolio Register'!$A61&amp;" (2)",IF(EDATE(DATE(YEAR('Portfolio Register'!$U61),MONTH('Portfolio Register'!$U61),1),3)=DATE(2027,1,1),'Portfolio Register'!$A61&amp;" (FINAL)",""))),"")))</f>
        <v/>
      </c>
      <c r="N62" s="106" t="str">
        <f aca="false">IF('Portfolio Register'!$A61="","",IF('Portfolio Register'!$U61="","",IFERROR(IF(EDATE(DATE(YEAR('Portfolio Register'!$U61),MONTH('Portfolio Register'!$U61),1),1)=DATE(2027,2,1),'Portfolio Register'!$A61&amp;" (1)",IF(EDATE(DATE(YEAR('Portfolio Register'!$U61),MONTH('Portfolio Register'!$U61),1),2)=DATE(2027,2,1),'Portfolio Register'!$A61&amp;" (2)",IF(EDATE(DATE(YEAR('Portfolio Register'!$U61),MONTH('Portfolio Register'!$U61),1),3)=DATE(2027,2,1),'Portfolio Register'!$A61&amp;" (FINAL)",""))),"")))</f>
        <v/>
      </c>
      <c r="O62" s="106" t="str">
        <f aca="false">IF('Portfolio Register'!$A61="","",IF('Portfolio Register'!$U61="","",IFERROR(IF(EDATE(DATE(YEAR('Portfolio Register'!$U61),MONTH('Portfolio Register'!$U61),1),1)=DATE(2027,3,1),'Portfolio Register'!$A61&amp;" (1)",IF(EDATE(DATE(YEAR('Portfolio Register'!$U61),MONTH('Portfolio Register'!$U61),1),2)=DATE(2027,3,1),'Portfolio Register'!$A61&amp;" (2)",IF(EDATE(DATE(YEAR('Portfolio Register'!$U61),MONTH('Portfolio Register'!$U61),1),3)=DATE(2027,3,1),'Portfolio Register'!$A61&amp;" (FINAL)",""))),"")))</f>
        <v/>
      </c>
      <c r="P62" s="106" t="str">
        <f aca="false">IF('Portfolio Register'!$A61="","",IF('Portfolio Register'!$U61="","",IFERROR(IF(EDATE(DATE(YEAR('Portfolio Register'!$U61),MONTH('Portfolio Register'!$U61),1),1)=DATE(2027,4,1),'Portfolio Register'!$A61&amp;" (1)",IF(EDATE(DATE(YEAR('Portfolio Register'!$U61),MONTH('Portfolio Register'!$U61),1),2)=DATE(2027,4,1),'Portfolio Register'!$A61&amp;" (2)",IF(EDATE(DATE(YEAR('Portfolio Register'!$U61),MONTH('Portfolio Register'!$U61),1),3)=DATE(2027,4,1),'Portfolio Register'!$A61&amp;" (FINAL)",""))),"")))</f>
        <v/>
      </c>
      <c r="Q62" s="106" t="str">
        <f aca="false">IF('Portfolio Register'!$A61="","",IF('Portfolio Register'!$U61="","",IFERROR(IF(EDATE(DATE(YEAR('Portfolio Register'!$U61),MONTH('Portfolio Register'!$U61),1),1)=DATE(2027,5,1),'Portfolio Register'!$A61&amp;" (1)",IF(EDATE(DATE(YEAR('Portfolio Register'!$U61),MONTH('Portfolio Register'!$U61),1),2)=DATE(2027,5,1),'Portfolio Register'!$A61&amp;" (2)",IF(EDATE(DATE(YEAR('Portfolio Register'!$U61),MONTH('Portfolio Register'!$U61),1),3)=DATE(2027,5,1),'Portfolio Register'!$A61&amp;" (FINAL)",""))),"")))</f>
        <v/>
      </c>
      <c r="R62" s="106" t="str">
        <f aca="false">IF('Portfolio Register'!$A61="","",IF('Portfolio Register'!$U61="","",IFERROR(IF(EDATE(DATE(YEAR('Portfolio Register'!$U61),MONTH('Portfolio Register'!$U61),1),1)=DATE(2027,6,1),'Portfolio Register'!$A61&amp;" (1)",IF(EDATE(DATE(YEAR('Portfolio Register'!$U61),MONTH('Portfolio Register'!$U61),1),2)=DATE(2027,6,1),'Portfolio Register'!$A61&amp;" (2)",IF(EDATE(DATE(YEAR('Portfolio Register'!$U61),MONTH('Portfolio Register'!$U61),1),3)=DATE(2027,6,1),'Portfolio Register'!$A61&amp;" (FINAL)",""))),"")))</f>
        <v/>
      </c>
      <c r="S62" s="106" t="str">
        <f aca="false">IF('Portfolio Register'!$A61="","",IF('Portfolio Register'!$U61="","",IFERROR(IF(EDATE(DATE(YEAR('Portfolio Register'!$U61),MONTH('Portfolio Register'!$U61),1),1)=DATE(2027,7,1),'Portfolio Register'!$A61&amp;" (1)",IF(EDATE(DATE(YEAR('Portfolio Register'!$U61),MONTH('Portfolio Register'!$U61),1),2)=DATE(2027,7,1),'Portfolio Register'!$A61&amp;" (2)",IF(EDATE(DATE(YEAR('Portfolio Register'!$U61),MONTH('Portfolio Register'!$U61),1),3)=DATE(2027,7,1),'Portfolio Register'!$A61&amp;" (FINAL)",""))),"")))</f>
        <v/>
      </c>
      <c r="T62" s="106" t="str">
        <f aca="false">IF('Portfolio Register'!$A61="","",IF('Portfolio Register'!$U61="","",IFERROR(IF(EDATE(DATE(YEAR('Portfolio Register'!$U61),MONTH('Portfolio Register'!$U61),1),1)=DATE(2027,8,1),'Portfolio Register'!$A61&amp;" (1)",IF(EDATE(DATE(YEAR('Portfolio Register'!$U61),MONTH('Portfolio Register'!$U61),1),2)=DATE(2027,8,1),'Portfolio Register'!$A61&amp;" (2)",IF(EDATE(DATE(YEAR('Portfolio Register'!$U61),MONTH('Portfolio Register'!$U61),1),3)=DATE(2027,8,1),'Portfolio Register'!$A61&amp;" (FINAL)",""))),"")))</f>
        <v/>
      </c>
      <c r="U62" s="106" t="str">
        <f aca="false">IF('Portfolio Register'!$A61="","",IF('Portfolio Register'!$U61="","",IFERROR(IF(EDATE(DATE(YEAR('Portfolio Register'!$U61),MONTH('Portfolio Register'!$U61),1),1)=DATE(2027,9,1),'Portfolio Register'!$A61&amp;" (1)",IF(EDATE(DATE(YEAR('Portfolio Register'!$U61),MONTH('Portfolio Register'!$U61),1),2)=DATE(2027,9,1),'Portfolio Register'!$A61&amp;" (2)",IF(EDATE(DATE(YEAR('Portfolio Register'!$U61),MONTH('Portfolio Register'!$U61),1),3)=DATE(2027,9,1),'Portfolio Register'!$A61&amp;" (FINAL)",""))),"")))</f>
        <v/>
      </c>
      <c r="V62" s="106" t="str">
        <f aca="false">IF('Portfolio Register'!$A61="","",IF('Portfolio Register'!$U61="","",IFERROR(IF(EDATE(DATE(YEAR('Portfolio Register'!$U61),MONTH('Portfolio Register'!$U61),1),1)=DATE(2027,10,1),'Portfolio Register'!$A61&amp;" (1)",IF(EDATE(DATE(YEAR('Portfolio Register'!$U61),MONTH('Portfolio Register'!$U61),1),2)=DATE(2027,10,1),'Portfolio Register'!$A61&amp;" (2)",IF(EDATE(DATE(YEAR('Portfolio Register'!$U61),MONTH('Portfolio Register'!$U61),1),3)=DATE(2027,10,1),'Portfolio Register'!$A61&amp;" (FINAL)",""))),"")))</f>
        <v/>
      </c>
      <c r="W62" s="106" t="str">
        <f aca="false">IF('Portfolio Register'!$A61="","",IF('Portfolio Register'!$U61="","",IFERROR(IF(EDATE(DATE(YEAR('Portfolio Register'!$U61),MONTH('Portfolio Register'!$U61),1),1)=DATE(2027,11,1),'Portfolio Register'!$A61&amp;" (1)",IF(EDATE(DATE(YEAR('Portfolio Register'!$U61),MONTH('Portfolio Register'!$U61),1),2)=DATE(2027,11,1),'Portfolio Register'!$A61&amp;" (2)",IF(EDATE(DATE(YEAR('Portfolio Register'!$U61),MONTH('Portfolio Register'!$U61),1),3)=DATE(2027,11,1),'Portfolio Register'!$A61&amp;" (FINAL)",""))),"")))</f>
        <v/>
      </c>
      <c r="X62" s="106" t="str">
        <f aca="false">IF('Portfolio Register'!$A61="","",IF('Portfolio Register'!$U61="","",IFERROR(IF(EDATE(DATE(YEAR('Portfolio Register'!$U61),MONTH('Portfolio Register'!$U61),1),1)=DATE(2027,12,1),'Portfolio Register'!$A61&amp;" (1)",IF(EDATE(DATE(YEAR('Portfolio Register'!$U61),MONTH('Portfolio Register'!$U61),1),2)=DATE(2027,12,1),'Portfolio Register'!$A61&amp;" (2)",IF(EDATE(DATE(YEAR('Portfolio Register'!$U61),MONTH('Portfolio Register'!$U61),1),3)=DATE(2027,12,1),'Portfolio Register'!$A61&amp;" (FINAL)",""))),"")))</f>
        <v/>
      </c>
    </row>
    <row r="63" customFormat="false" ht="21.95" hidden="false" customHeight="true" outlineLevel="0" collapsed="false">
      <c r="A63" s="106" t="str">
        <f aca="false">IF('Portfolio Register'!$A62="","",IF('Portfolio Register'!$U62="","",IFERROR(IF(EDATE(DATE(YEAR('Portfolio Register'!$U62),MONTH('Portfolio Register'!$U62),1),1)=DATE(2026,1,1),'Portfolio Register'!$A62&amp;" (1)",IF(EDATE(DATE(YEAR('Portfolio Register'!$U62),MONTH('Portfolio Register'!$U62),1),2)=DATE(2026,1,1),'Portfolio Register'!$A62&amp;" (2)",IF(EDATE(DATE(YEAR('Portfolio Register'!$U62),MONTH('Portfolio Register'!$U62),1),3)=DATE(2026,1,1),'Portfolio Register'!$A62&amp;" (FINAL)",""))),"")))</f>
        <v/>
      </c>
      <c r="B63" s="106" t="str">
        <f aca="false">IF('Portfolio Register'!$A62="","",IF('Portfolio Register'!$U62="","",IFERROR(IF(EDATE(DATE(YEAR('Portfolio Register'!$U62),MONTH('Portfolio Register'!$U62),1),1)=DATE(2026,2,1),'Portfolio Register'!$A62&amp;" (1)",IF(EDATE(DATE(YEAR('Portfolio Register'!$U62),MONTH('Portfolio Register'!$U62),1),2)=DATE(2026,2,1),'Portfolio Register'!$A62&amp;" (2)",IF(EDATE(DATE(YEAR('Portfolio Register'!$U62),MONTH('Portfolio Register'!$U62),1),3)=DATE(2026,2,1),'Portfolio Register'!$A62&amp;" (FINAL)",""))),"")))</f>
        <v/>
      </c>
      <c r="C63" s="106" t="str">
        <f aca="false">IF('Portfolio Register'!$A62="","",IF('Portfolio Register'!$U62="","",IFERROR(IF(EDATE(DATE(YEAR('Portfolio Register'!$U62),MONTH('Portfolio Register'!$U62),1),1)=DATE(2026,3,1),'Portfolio Register'!$A62&amp;" (1)",IF(EDATE(DATE(YEAR('Portfolio Register'!$U62),MONTH('Portfolio Register'!$U62),1),2)=DATE(2026,3,1),'Portfolio Register'!$A62&amp;" (2)",IF(EDATE(DATE(YEAR('Portfolio Register'!$U62),MONTH('Portfolio Register'!$U62),1),3)=DATE(2026,3,1),'Portfolio Register'!$A62&amp;" (FINAL)",""))),"")))</f>
        <v/>
      </c>
      <c r="D63" s="106" t="str">
        <f aca="false">IF('Portfolio Register'!$A62="","",IF('Portfolio Register'!$U62="","",IFERROR(IF(EDATE(DATE(YEAR('Portfolio Register'!$U62),MONTH('Portfolio Register'!$U62),1),1)=DATE(2026,4,1),'Portfolio Register'!$A62&amp;" (1)",IF(EDATE(DATE(YEAR('Portfolio Register'!$U62),MONTH('Portfolio Register'!$U62),1),2)=DATE(2026,4,1),'Portfolio Register'!$A62&amp;" (2)",IF(EDATE(DATE(YEAR('Portfolio Register'!$U62),MONTH('Portfolio Register'!$U62),1),3)=DATE(2026,4,1),'Portfolio Register'!$A62&amp;" (FINAL)",""))),"")))</f>
        <v/>
      </c>
      <c r="E63" s="106" t="str">
        <f aca="false">IF('Portfolio Register'!$A62="","",IF('Portfolio Register'!$U62="","",IFERROR(IF(EDATE(DATE(YEAR('Portfolio Register'!$U62),MONTH('Portfolio Register'!$U62),1),1)=DATE(2026,5,1),'Portfolio Register'!$A62&amp;" (1)",IF(EDATE(DATE(YEAR('Portfolio Register'!$U62),MONTH('Portfolio Register'!$U62),1),2)=DATE(2026,5,1),'Portfolio Register'!$A62&amp;" (2)",IF(EDATE(DATE(YEAR('Portfolio Register'!$U62),MONTH('Portfolio Register'!$U62),1),3)=DATE(2026,5,1),'Portfolio Register'!$A62&amp;" (FINAL)",""))),"")))</f>
        <v/>
      </c>
      <c r="F63" s="106" t="str">
        <f aca="false">IF('Portfolio Register'!$A62="","",IF('Portfolio Register'!$U62="","",IFERROR(IF(EDATE(DATE(YEAR('Portfolio Register'!$U62),MONTH('Portfolio Register'!$U62),1),1)=DATE(2026,6,1),'Portfolio Register'!$A62&amp;" (1)",IF(EDATE(DATE(YEAR('Portfolio Register'!$U62),MONTH('Portfolio Register'!$U62),1),2)=DATE(2026,6,1),'Portfolio Register'!$A62&amp;" (2)",IF(EDATE(DATE(YEAR('Portfolio Register'!$U62),MONTH('Portfolio Register'!$U62),1),3)=DATE(2026,6,1),'Portfolio Register'!$A62&amp;" (FINAL)",""))),"")))</f>
        <v/>
      </c>
      <c r="G63" s="106" t="str">
        <f aca="false">IF('Portfolio Register'!$A62="","",IF('Portfolio Register'!$U62="","",IFERROR(IF(EDATE(DATE(YEAR('Portfolio Register'!$U62),MONTH('Portfolio Register'!$U62),1),1)=DATE(2026,7,1),'Portfolio Register'!$A62&amp;" (1)",IF(EDATE(DATE(YEAR('Portfolio Register'!$U62),MONTH('Portfolio Register'!$U62),1),2)=DATE(2026,7,1),'Portfolio Register'!$A62&amp;" (2)",IF(EDATE(DATE(YEAR('Portfolio Register'!$U62),MONTH('Portfolio Register'!$U62),1),3)=DATE(2026,7,1),'Portfolio Register'!$A62&amp;" (FINAL)",""))),"")))</f>
        <v/>
      </c>
      <c r="H63" s="107" t="str">
        <f aca="false">IF('Portfolio Register'!$A62="","",IF('Portfolio Register'!$U62="","",IFERROR(IF(EDATE(DATE(YEAR('Portfolio Register'!$U62),MONTH('Portfolio Register'!$U62),1),1)=DATE(2026,8,1),'Portfolio Register'!$A62&amp;" (1)",IF(EDATE(DATE(YEAR('Portfolio Register'!$U62),MONTH('Portfolio Register'!$U62),1),2)=DATE(2026,8,1),'Portfolio Register'!$A62&amp;" (2)",IF(EDATE(DATE(YEAR('Portfolio Register'!$U62),MONTH('Portfolio Register'!$U62),1),3)=DATE(2026,8,1),'Portfolio Register'!$A62&amp;" (FINAL)",""))),"")))</f>
        <v/>
      </c>
      <c r="I63" s="108" t="str">
        <f aca="false">IF('Portfolio Register'!$A62="","",IF('Portfolio Register'!$U62="","",IFERROR(IF(EDATE(DATE(YEAR('Portfolio Register'!$U62),MONTH('Portfolio Register'!$U62),1),1)=DATE(2026,9,1),'Portfolio Register'!$A62&amp;" (1)",IF(EDATE(DATE(YEAR('Portfolio Register'!$U62),MONTH('Portfolio Register'!$U62),1),2)=DATE(2026,9,1),'Portfolio Register'!$A62&amp;" (2)",IF(EDATE(DATE(YEAR('Portfolio Register'!$U62),MONTH('Portfolio Register'!$U62),1),3)=DATE(2026,9,1),'Portfolio Register'!$A62&amp;" (FINAL)",""))),"")))</f>
        <v/>
      </c>
      <c r="J63" s="108" t="str">
        <f aca="false">IF('Portfolio Register'!$A62="","",IF('Portfolio Register'!$U62="","",IFERROR(IF(EDATE(DATE(YEAR('Portfolio Register'!$U62),MONTH('Portfolio Register'!$U62),1),1)=DATE(2026,10,1),'Portfolio Register'!$A62&amp;" (1)",IF(EDATE(DATE(YEAR('Portfolio Register'!$U62),MONTH('Portfolio Register'!$U62),1),2)=DATE(2026,10,1),'Portfolio Register'!$A62&amp;" (2)",IF(EDATE(DATE(YEAR('Portfolio Register'!$U62),MONTH('Portfolio Register'!$U62),1),3)=DATE(2026,10,1),'Portfolio Register'!$A62&amp;" (FINAL)",""))),"")))</f>
        <v/>
      </c>
      <c r="K63" s="106" t="str">
        <f aca="false">IF('Portfolio Register'!$A62="","",IF('Portfolio Register'!$U62="","",IFERROR(IF(EDATE(DATE(YEAR('Portfolio Register'!$U62),MONTH('Portfolio Register'!$U62),1),1)=DATE(2026,11,1),'Portfolio Register'!$A62&amp;" (1)",IF(EDATE(DATE(YEAR('Portfolio Register'!$U62),MONTH('Portfolio Register'!$U62),1),2)=DATE(2026,11,1),'Portfolio Register'!$A62&amp;" (2)",IF(EDATE(DATE(YEAR('Portfolio Register'!$U62),MONTH('Portfolio Register'!$U62),1),3)=DATE(2026,11,1),'Portfolio Register'!$A62&amp;" (FINAL)",""))),"")))</f>
        <v/>
      </c>
      <c r="L63" s="106" t="str">
        <f aca="false">IF('Portfolio Register'!$A62="","",IF('Portfolio Register'!$U62="","",IFERROR(IF(EDATE(DATE(YEAR('Portfolio Register'!$U62),MONTH('Portfolio Register'!$U62),1),1)=DATE(2026,12,1),'Portfolio Register'!$A62&amp;" (1)",IF(EDATE(DATE(YEAR('Portfolio Register'!$U62),MONTH('Portfolio Register'!$U62),1),2)=DATE(2026,12,1),'Portfolio Register'!$A62&amp;" (2)",IF(EDATE(DATE(YEAR('Portfolio Register'!$U62),MONTH('Portfolio Register'!$U62),1),3)=DATE(2026,12,1),'Portfolio Register'!$A62&amp;" (FINAL)",""))),"")))</f>
        <v/>
      </c>
      <c r="M63" s="109" t="str">
        <f aca="false">IF('Portfolio Register'!$A62="","",IF('Portfolio Register'!$U62="","",IFERROR(IF(EDATE(DATE(YEAR('Portfolio Register'!$U62),MONTH('Portfolio Register'!$U62),1),1)=DATE(2027,1,1),'Portfolio Register'!$A62&amp;" (1)",IF(EDATE(DATE(YEAR('Portfolio Register'!$U62),MONTH('Portfolio Register'!$U62),1),2)=DATE(2027,1,1),'Portfolio Register'!$A62&amp;" (2)",IF(EDATE(DATE(YEAR('Portfolio Register'!$U62),MONTH('Portfolio Register'!$U62),1),3)=DATE(2027,1,1),'Portfolio Register'!$A62&amp;" (FINAL)",""))),"")))</f>
        <v/>
      </c>
      <c r="N63" s="106" t="str">
        <f aca="false">IF('Portfolio Register'!$A62="","",IF('Portfolio Register'!$U62="","",IFERROR(IF(EDATE(DATE(YEAR('Portfolio Register'!$U62),MONTH('Portfolio Register'!$U62),1),1)=DATE(2027,2,1),'Portfolio Register'!$A62&amp;" (1)",IF(EDATE(DATE(YEAR('Portfolio Register'!$U62),MONTH('Portfolio Register'!$U62),1),2)=DATE(2027,2,1),'Portfolio Register'!$A62&amp;" (2)",IF(EDATE(DATE(YEAR('Portfolio Register'!$U62),MONTH('Portfolio Register'!$U62),1),3)=DATE(2027,2,1),'Portfolio Register'!$A62&amp;" (FINAL)",""))),"")))</f>
        <v/>
      </c>
      <c r="O63" s="106" t="str">
        <f aca="false">IF('Portfolio Register'!$A62="","",IF('Portfolio Register'!$U62="","",IFERROR(IF(EDATE(DATE(YEAR('Portfolio Register'!$U62),MONTH('Portfolio Register'!$U62),1),1)=DATE(2027,3,1),'Portfolio Register'!$A62&amp;" (1)",IF(EDATE(DATE(YEAR('Portfolio Register'!$U62),MONTH('Portfolio Register'!$U62),1),2)=DATE(2027,3,1),'Portfolio Register'!$A62&amp;" (2)",IF(EDATE(DATE(YEAR('Portfolio Register'!$U62),MONTH('Portfolio Register'!$U62),1),3)=DATE(2027,3,1),'Portfolio Register'!$A62&amp;" (FINAL)",""))),"")))</f>
        <v/>
      </c>
      <c r="P63" s="106" t="str">
        <f aca="false">IF('Portfolio Register'!$A62="","",IF('Portfolio Register'!$U62="","",IFERROR(IF(EDATE(DATE(YEAR('Portfolio Register'!$U62),MONTH('Portfolio Register'!$U62),1),1)=DATE(2027,4,1),'Portfolio Register'!$A62&amp;" (1)",IF(EDATE(DATE(YEAR('Portfolio Register'!$U62),MONTH('Portfolio Register'!$U62),1),2)=DATE(2027,4,1),'Portfolio Register'!$A62&amp;" (2)",IF(EDATE(DATE(YEAR('Portfolio Register'!$U62),MONTH('Portfolio Register'!$U62),1),3)=DATE(2027,4,1),'Portfolio Register'!$A62&amp;" (FINAL)",""))),"")))</f>
        <v/>
      </c>
      <c r="Q63" s="106" t="str">
        <f aca="false">IF('Portfolio Register'!$A62="","",IF('Portfolio Register'!$U62="","",IFERROR(IF(EDATE(DATE(YEAR('Portfolio Register'!$U62),MONTH('Portfolio Register'!$U62),1),1)=DATE(2027,5,1),'Portfolio Register'!$A62&amp;" (1)",IF(EDATE(DATE(YEAR('Portfolio Register'!$U62),MONTH('Portfolio Register'!$U62),1),2)=DATE(2027,5,1),'Portfolio Register'!$A62&amp;" (2)",IF(EDATE(DATE(YEAR('Portfolio Register'!$U62),MONTH('Portfolio Register'!$U62),1),3)=DATE(2027,5,1),'Portfolio Register'!$A62&amp;" (FINAL)",""))),"")))</f>
        <v/>
      </c>
      <c r="R63" s="106" t="str">
        <f aca="false">IF('Portfolio Register'!$A62="","",IF('Portfolio Register'!$U62="","",IFERROR(IF(EDATE(DATE(YEAR('Portfolio Register'!$U62),MONTH('Portfolio Register'!$U62),1),1)=DATE(2027,6,1),'Portfolio Register'!$A62&amp;" (1)",IF(EDATE(DATE(YEAR('Portfolio Register'!$U62),MONTH('Portfolio Register'!$U62),1),2)=DATE(2027,6,1),'Portfolio Register'!$A62&amp;" (2)",IF(EDATE(DATE(YEAR('Portfolio Register'!$U62),MONTH('Portfolio Register'!$U62),1),3)=DATE(2027,6,1),'Portfolio Register'!$A62&amp;" (FINAL)",""))),"")))</f>
        <v/>
      </c>
      <c r="S63" s="106" t="str">
        <f aca="false">IF('Portfolio Register'!$A62="","",IF('Portfolio Register'!$U62="","",IFERROR(IF(EDATE(DATE(YEAR('Portfolio Register'!$U62),MONTH('Portfolio Register'!$U62),1),1)=DATE(2027,7,1),'Portfolio Register'!$A62&amp;" (1)",IF(EDATE(DATE(YEAR('Portfolio Register'!$U62),MONTH('Portfolio Register'!$U62),1),2)=DATE(2027,7,1),'Portfolio Register'!$A62&amp;" (2)",IF(EDATE(DATE(YEAR('Portfolio Register'!$U62),MONTH('Portfolio Register'!$U62),1),3)=DATE(2027,7,1),'Portfolio Register'!$A62&amp;" (FINAL)",""))),"")))</f>
        <v/>
      </c>
      <c r="T63" s="106" t="str">
        <f aca="false">IF('Portfolio Register'!$A62="","",IF('Portfolio Register'!$U62="","",IFERROR(IF(EDATE(DATE(YEAR('Portfolio Register'!$U62),MONTH('Portfolio Register'!$U62),1),1)=DATE(2027,8,1),'Portfolio Register'!$A62&amp;" (1)",IF(EDATE(DATE(YEAR('Portfolio Register'!$U62),MONTH('Portfolio Register'!$U62),1),2)=DATE(2027,8,1),'Portfolio Register'!$A62&amp;" (2)",IF(EDATE(DATE(YEAR('Portfolio Register'!$U62),MONTH('Portfolio Register'!$U62),1),3)=DATE(2027,8,1),'Portfolio Register'!$A62&amp;" (FINAL)",""))),"")))</f>
        <v/>
      </c>
      <c r="U63" s="106" t="str">
        <f aca="false">IF('Portfolio Register'!$A62="","",IF('Portfolio Register'!$U62="","",IFERROR(IF(EDATE(DATE(YEAR('Portfolio Register'!$U62),MONTH('Portfolio Register'!$U62),1),1)=DATE(2027,9,1),'Portfolio Register'!$A62&amp;" (1)",IF(EDATE(DATE(YEAR('Portfolio Register'!$U62),MONTH('Portfolio Register'!$U62),1),2)=DATE(2027,9,1),'Portfolio Register'!$A62&amp;" (2)",IF(EDATE(DATE(YEAR('Portfolio Register'!$U62),MONTH('Portfolio Register'!$U62),1),3)=DATE(2027,9,1),'Portfolio Register'!$A62&amp;" (FINAL)",""))),"")))</f>
        <v/>
      </c>
      <c r="V63" s="106" t="str">
        <f aca="false">IF('Portfolio Register'!$A62="","",IF('Portfolio Register'!$U62="","",IFERROR(IF(EDATE(DATE(YEAR('Portfolio Register'!$U62),MONTH('Portfolio Register'!$U62),1),1)=DATE(2027,10,1),'Portfolio Register'!$A62&amp;" (1)",IF(EDATE(DATE(YEAR('Portfolio Register'!$U62),MONTH('Portfolio Register'!$U62),1),2)=DATE(2027,10,1),'Portfolio Register'!$A62&amp;" (2)",IF(EDATE(DATE(YEAR('Portfolio Register'!$U62),MONTH('Portfolio Register'!$U62),1),3)=DATE(2027,10,1),'Portfolio Register'!$A62&amp;" (FINAL)",""))),"")))</f>
        <v/>
      </c>
      <c r="W63" s="106" t="str">
        <f aca="false">IF('Portfolio Register'!$A62="","",IF('Portfolio Register'!$U62="","",IFERROR(IF(EDATE(DATE(YEAR('Portfolio Register'!$U62),MONTH('Portfolio Register'!$U62),1),1)=DATE(2027,11,1),'Portfolio Register'!$A62&amp;" (1)",IF(EDATE(DATE(YEAR('Portfolio Register'!$U62),MONTH('Portfolio Register'!$U62),1),2)=DATE(2027,11,1),'Portfolio Register'!$A62&amp;" (2)",IF(EDATE(DATE(YEAR('Portfolio Register'!$U62),MONTH('Portfolio Register'!$U62),1),3)=DATE(2027,11,1),'Portfolio Register'!$A62&amp;" (FINAL)",""))),"")))</f>
        <v/>
      </c>
      <c r="X63" s="106" t="str">
        <f aca="false">IF('Portfolio Register'!$A62="","",IF('Portfolio Register'!$U62="","",IFERROR(IF(EDATE(DATE(YEAR('Portfolio Register'!$U62),MONTH('Portfolio Register'!$U62),1),1)=DATE(2027,12,1),'Portfolio Register'!$A62&amp;" (1)",IF(EDATE(DATE(YEAR('Portfolio Register'!$U62),MONTH('Portfolio Register'!$U62),1),2)=DATE(2027,12,1),'Portfolio Register'!$A62&amp;" (2)",IF(EDATE(DATE(YEAR('Portfolio Register'!$U62),MONTH('Portfolio Register'!$U62),1),3)=DATE(2027,12,1),'Portfolio Register'!$A62&amp;" (FINAL)",""))),"")))</f>
        <v/>
      </c>
    </row>
    <row r="64" customFormat="false" ht="21.95" hidden="false" customHeight="true" outlineLevel="0" collapsed="false">
      <c r="A64" s="106" t="str">
        <f aca="false">IF('Portfolio Register'!$A63="","",IF('Portfolio Register'!$U63="","",IFERROR(IF(EDATE(DATE(YEAR('Portfolio Register'!$U63),MONTH('Portfolio Register'!$U63),1),1)=DATE(2026,1,1),'Portfolio Register'!$A63&amp;" (1)",IF(EDATE(DATE(YEAR('Portfolio Register'!$U63),MONTH('Portfolio Register'!$U63),1),2)=DATE(2026,1,1),'Portfolio Register'!$A63&amp;" (2)",IF(EDATE(DATE(YEAR('Portfolio Register'!$U63),MONTH('Portfolio Register'!$U63),1),3)=DATE(2026,1,1),'Portfolio Register'!$A63&amp;" (FINAL)",""))),"")))</f>
        <v/>
      </c>
      <c r="B64" s="106" t="str">
        <f aca="false">IF('Portfolio Register'!$A63="","",IF('Portfolio Register'!$U63="","",IFERROR(IF(EDATE(DATE(YEAR('Portfolio Register'!$U63),MONTH('Portfolio Register'!$U63),1),1)=DATE(2026,2,1),'Portfolio Register'!$A63&amp;" (1)",IF(EDATE(DATE(YEAR('Portfolio Register'!$U63),MONTH('Portfolio Register'!$U63),1),2)=DATE(2026,2,1),'Portfolio Register'!$A63&amp;" (2)",IF(EDATE(DATE(YEAR('Portfolio Register'!$U63),MONTH('Portfolio Register'!$U63),1),3)=DATE(2026,2,1),'Portfolio Register'!$A63&amp;" (FINAL)",""))),"")))</f>
        <v/>
      </c>
      <c r="C64" s="106" t="str">
        <f aca="false">IF('Portfolio Register'!$A63="","",IF('Portfolio Register'!$U63="","",IFERROR(IF(EDATE(DATE(YEAR('Portfolio Register'!$U63),MONTH('Portfolio Register'!$U63),1),1)=DATE(2026,3,1),'Portfolio Register'!$A63&amp;" (1)",IF(EDATE(DATE(YEAR('Portfolio Register'!$U63),MONTH('Portfolio Register'!$U63),1),2)=DATE(2026,3,1),'Portfolio Register'!$A63&amp;" (2)",IF(EDATE(DATE(YEAR('Portfolio Register'!$U63),MONTH('Portfolio Register'!$U63),1),3)=DATE(2026,3,1),'Portfolio Register'!$A63&amp;" (FINAL)",""))),"")))</f>
        <v/>
      </c>
      <c r="D64" s="106" t="str">
        <f aca="false">IF('Portfolio Register'!$A63="","",IF('Portfolio Register'!$U63="","",IFERROR(IF(EDATE(DATE(YEAR('Portfolio Register'!$U63),MONTH('Portfolio Register'!$U63),1),1)=DATE(2026,4,1),'Portfolio Register'!$A63&amp;" (1)",IF(EDATE(DATE(YEAR('Portfolio Register'!$U63),MONTH('Portfolio Register'!$U63),1),2)=DATE(2026,4,1),'Portfolio Register'!$A63&amp;" (2)",IF(EDATE(DATE(YEAR('Portfolio Register'!$U63),MONTH('Portfolio Register'!$U63),1),3)=DATE(2026,4,1),'Portfolio Register'!$A63&amp;" (FINAL)",""))),"")))</f>
        <v/>
      </c>
      <c r="E64" s="106" t="str">
        <f aca="false">IF('Portfolio Register'!$A63="","",IF('Portfolio Register'!$U63="","",IFERROR(IF(EDATE(DATE(YEAR('Portfolio Register'!$U63),MONTH('Portfolio Register'!$U63),1),1)=DATE(2026,5,1),'Portfolio Register'!$A63&amp;" (1)",IF(EDATE(DATE(YEAR('Portfolio Register'!$U63),MONTH('Portfolio Register'!$U63),1),2)=DATE(2026,5,1),'Portfolio Register'!$A63&amp;" (2)",IF(EDATE(DATE(YEAR('Portfolio Register'!$U63),MONTH('Portfolio Register'!$U63),1),3)=DATE(2026,5,1),'Portfolio Register'!$A63&amp;" (FINAL)",""))),"")))</f>
        <v/>
      </c>
      <c r="F64" s="106" t="str">
        <f aca="false">IF('Portfolio Register'!$A63="","",IF('Portfolio Register'!$U63="","",IFERROR(IF(EDATE(DATE(YEAR('Portfolio Register'!$U63),MONTH('Portfolio Register'!$U63),1),1)=DATE(2026,6,1),'Portfolio Register'!$A63&amp;" (1)",IF(EDATE(DATE(YEAR('Portfolio Register'!$U63),MONTH('Portfolio Register'!$U63),1),2)=DATE(2026,6,1),'Portfolio Register'!$A63&amp;" (2)",IF(EDATE(DATE(YEAR('Portfolio Register'!$U63),MONTH('Portfolio Register'!$U63),1),3)=DATE(2026,6,1),'Portfolio Register'!$A63&amp;" (FINAL)",""))),"")))</f>
        <v/>
      </c>
      <c r="G64" s="106" t="str">
        <f aca="false">IF('Portfolio Register'!$A63="","",IF('Portfolio Register'!$U63="","",IFERROR(IF(EDATE(DATE(YEAR('Portfolio Register'!$U63),MONTH('Portfolio Register'!$U63),1),1)=DATE(2026,7,1),'Portfolio Register'!$A63&amp;" (1)",IF(EDATE(DATE(YEAR('Portfolio Register'!$U63),MONTH('Portfolio Register'!$U63),1),2)=DATE(2026,7,1),'Portfolio Register'!$A63&amp;" (2)",IF(EDATE(DATE(YEAR('Portfolio Register'!$U63),MONTH('Portfolio Register'!$U63),1),3)=DATE(2026,7,1),'Portfolio Register'!$A63&amp;" (FINAL)",""))),"")))</f>
        <v/>
      </c>
      <c r="H64" s="107" t="str">
        <f aca="false">IF('Portfolio Register'!$A63="","",IF('Portfolio Register'!$U63="","",IFERROR(IF(EDATE(DATE(YEAR('Portfolio Register'!$U63),MONTH('Portfolio Register'!$U63),1),1)=DATE(2026,8,1),'Portfolio Register'!$A63&amp;" (1)",IF(EDATE(DATE(YEAR('Portfolio Register'!$U63),MONTH('Portfolio Register'!$U63),1),2)=DATE(2026,8,1),'Portfolio Register'!$A63&amp;" (2)",IF(EDATE(DATE(YEAR('Portfolio Register'!$U63),MONTH('Portfolio Register'!$U63),1),3)=DATE(2026,8,1),'Portfolio Register'!$A63&amp;" (FINAL)",""))),"")))</f>
        <v/>
      </c>
      <c r="I64" s="108" t="str">
        <f aca="false">IF('Portfolio Register'!$A63="","",IF('Portfolio Register'!$U63="","",IFERROR(IF(EDATE(DATE(YEAR('Portfolio Register'!$U63),MONTH('Portfolio Register'!$U63),1),1)=DATE(2026,9,1),'Portfolio Register'!$A63&amp;" (1)",IF(EDATE(DATE(YEAR('Portfolio Register'!$U63),MONTH('Portfolio Register'!$U63),1),2)=DATE(2026,9,1),'Portfolio Register'!$A63&amp;" (2)",IF(EDATE(DATE(YEAR('Portfolio Register'!$U63),MONTH('Portfolio Register'!$U63),1),3)=DATE(2026,9,1),'Portfolio Register'!$A63&amp;" (FINAL)",""))),"")))</f>
        <v/>
      </c>
      <c r="J64" s="108" t="str">
        <f aca="false">IF('Portfolio Register'!$A63="","",IF('Portfolio Register'!$U63="","",IFERROR(IF(EDATE(DATE(YEAR('Portfolio Register'!$U63),MONTH('Portfolio Register'!$U63),1),1)=DATE(2026,10,1),'Portfolio Register'!$A63&amp;" (1)",IF(EDATE(DATE(YEAR('Portfolio Register'!$U63),MONTH('Portfolio Register'!$U63),1),2)=DATE(2026,10,1),'Portfolio Register'!$A63&amp;" (2)",IF(EDATE(DATE(YEAR('Portfolio Register'!$U63),MONTH('Portfolio Register'!$U63),1),3)=DATE(2026,10,1),'Portfolio Register'!$A63&amp;" (FINAL)",""))),"")))</f>
        <v/>
      </c>
      <c r="K64" s="106" t="str">
        <f aca="false">IF('Portfolio Register'!$A63="","",IF('Portfolio Register'!$U63="","",IFERROR(IF(EDATE(DATE(YEAR('Portfolio Register'!$U63),MONTH('Portfolio Register'!$U63),1),1)=DATE(2026,11,1),'Portfolio Register'!$A63&amp;" (1)",IF(EDATE(DATE(YEAR('Portfolio Register'!$U63),MONTH('Portfolio Register'!$U63),1),2)=DATE(2026,11,1),'Portfolio Register'!$A63&amp;" (2)",IF(EDATE(DATE(YEAR('Portfolio Register'!$U63),MONTH('Portfolio Register'!$U63),1),3)=DATE(2026,11,1),'Portfolio Register'!$A63&amp;" (FINAL)",""))),"")))</f>
        <v/>
      </c>
      <c r="L64" s="106" t="str">
        <f aca="false">IF('Portfolio Register'!$A63="","",IF('Portfolio Register'!$U63="","",IFERROR(IF(EDATE(DATE(YEAR('Portfolio Register'!$U63),MONTH('Portfolio Register'!$U63),1),1)=DATE(2026,12,1),'Portfolio Register'!$A63&amp;" (1)",IF(EDATE(DATE(YEAR('Portfolio Register'!$U63),MONTH('Portfolio Register'!$U63),1),2)=DATE(2026,12,1),'Portfolio Register'!$A63&amp;" (2)",IF(EDATE(DATE(YEAR('Portfolio Register'!$U63),MONTH('Portfolio Register'!$U63),1),3)=DATE(2026,12,1),'Portfolio Register'!$A63&amp;" (FINAL)",""))),"")))</f>
        <v/>
      </c>
      <c r="M64" s="109" t="str">
        <f aca="false">IF('Portfolio Register'!$A63="","",IF('Portfolio Register'!$U63="","",IFERROR(IF(EDATE(DATE(YEAR('Portfolio Register'!$U63),MONTH('Portfolio Register'!$U63),1),1)=DATE(2027,1,1),'Portfolio Register'!$A63&amp;" (1)",IF(EDATE(DATE(YEAR('Portfolio Register'!$U63),MONTH('Portfolio Register'!$U63),1),2)=DATE(2027,1,1),'Portfolio Register'!$A63&amp;" (2)",IF(EDATE(DATE(YEAR('Portfolio Register'!$U63),MONTH('Portfolio Register'!$U63),1),3)=DATE(2027,1,1),'Portfolio Register'!$A63&amp;" (FINAL)",""))),"")))</f>
        <v/>
      </c>
      <c r="N64" s="106" t="str">
        <f aca="false">IF('Portfolio Register'!$A63="","",IF('Portfolio Register'!$U63="","",IFERROR(IF(EDATE(DATE(YEAR('Portfolio Register'!$U63),MONTH('Portfolio Register'!$U63),1),1)=DATE(2027,2,1),'Portfolio Register'!$A63&amp;" (1)",IF(EDATE(DATE(YEAR('Portfolio Register'!$U63),MONTH('Portfolio Register'!$U63),1),2)=DATE(2027,2,1),'Portfolio Register'!$A63&amp;" (2)",IF(EDATE(DATE(YEAR('Portfolio Register'!$U63),MONTH('Portfolio Register'!$U63),1),3)=DATE(2027,2,1),'Portfolio Register'!$A63&amp;" (FINAL)",""))),"")))</f>
        <v/>
      </c>
      <c r="O64" s="106" t="str">
        <f aca="false">IF('Portfolio Register'!$A63="","",IF('Portfolio Register'!$U63="","",IFERROR(IF(EDATE(DATE(YEAR('Portfolio Register'!$U63),MONTH('Portfolio Register'!$U63),1),1)=DATE(2027,3,1),'Portfolio Register'!$A63&amp;" (1)",IF(EDATE(DATE(YEAR('Portfolio Register'!$U63),MONTH('Portfolio Register'!$U63),1),2)=DATE(2027,3,1),'Portfolio Register'!$A63&amp;" (2)",IF(EDATE(DATE(YEAR('Portfolio Register'!$U63),MONTH('Portfolio Register'!$U63),1),3)=DATE(2027,3,1),'Portfolio Register'!$A63&amp;" (FINAL)",""))),"")))</f>
        <v/>
      </c>
      <c r="P64" s="106" t="str">
        <f aca="false">IF('Portfolio Register'!$A63="","",IF('Portfolio Register'!$U63="","",IFERROR(IF(EDATE(DATE(YEAR('Portfolio Register'!$U63),MONTH('Portfolio Register'!$U63),1),1)=DATE(2027,4,1),'Portfolio Register'!$A63&amp;" (1)",IF(EDATE(DATE(YEAR('Portfolio Register'!$U63),MONTH('Portfolio Register'!$U63),1),2)=DATE(2027,4,1),'Portfolio Register'!$A63&amp;" (2)",IF(EDATE(DATE(YEAR('Portfolio Register'!$U63),MONTH('Portfolio Register'!$U63),1),3)=DATE(2027,4,1),'Portfolio Register'!$A63&amp;" (FINAL)",""))),"")))</f>
        <v/>
      </c>
      <c r="Q64" s="106" t="str">
        <f aca="false">IF('Portfolio Register'!$A63="","",IF('Portfolio Register'!$U63="","",IFERROR(IF(EDATE(DATE(YEAR('Portfolio Register'!$U63),MONTH('Portfolio Register'!$U63),1),1)=DATE(2027,5,1),'Portfolio Register'!$A63&amp;" (1)",IF(EDATE(DATE(YEAR('Portfolio Register'!$U63),MONTH('Portfolio Register'!$U63),1),2)=DATE(2027,5,1),'Portfolio Register'!$A63&amp;" (2)",IF(EDATE(DATE(YEAR('Portfolio Register'!$U63),MONTH('Portfolio Register'!$U63),1),3)=DATE(2027,5,1),'Portfolio Register'!$A63&amp;" (FINAL)",""))),"")))</f>
        <v/>
      </c>
      <c r="R64" s="106" t="str">
        <f aca="false">IF('Portfolio Register'!$A63="","",IF('Portfolio Register'!$U63="","",IFERROR(IF(EDATE(DATE(YEAR('Portfolio Register'!$U63),MONTH('Portfolio Register'!$U63),1),1)=DATE(2027,6,1),'Portfolio Register'!$A63&amp;" (1)",IF(EDATE(DATE(YEAR('Portfolio Register'!$U63),MONTH('Portfolio Register'!$U63),1),2)=DATE(2027,6,1),'Portfolio Register'!$A63&amp;" (2)",IF(EDATE(DATE(YEAR('Portfolio Register'!$U63),MONTH('Portfolio Register'!$U63),1),3)=DATE(2027,6,1),'Portfolio Register'!$A63&amp;" (FINAL)",""))),"")))</f>
        <v/>
      </c>
      <c r="S64" s="106" t="str">
        <f aca="false">IF('Portfolio Register'!$A63="","",IF('Portfolio Register'!$U63="","",IFERROR(IF(EDATE(DATE(YEAR('Portfolio Register'!$U63),MONTH('Portfolio Register'!$U63),1),1)=DATE(2027,7,1),'Portfolio Register'!$A63&amp;" (1)",IF(EDATE(DATE(YEAR('Portfolio Register'!$U63),MONTH('Portfolio Register'!$U63),1),2)=DATE(2027,7,1),'Portfolio Register'!$A63&amp;" (2)",IF(EDATE(DATE(YEAR('Portfolio Register'!$U63),MONTH('Portfolio Register'!$U63),1),3)=DATE(2027,7,1),'Portfolio Register'!$A63&amp;" (FINAL)",""))),"")))</f>
        <v/>
      </c>
      <c r="T64" s="106" t="str">
        <f aca="false">IF('Portfolio Register'!$A63="","",IF('Portfolio Register'!$U63="","",IFERROR(IF(EDATE(DATE(YEAR('Portfolio Register'!$U63),MONTH('Portfolio Register'!$U63),1),1)=DATE(2027,8,1),'Portfolio Register'!$A63&amp;" (1)",IF(EDATE(DATE(YEAR('Portfolio Register'!$U63),MONTH('Portfolio Register'!$U63),1),2)=DATE(2027,8,1),'Portfolio Register'!$A63&amp;" (2)",IF(EDATE(DATE(YEAR('Portfolio Register'!$U63),MONTH('Portfolio Register'!$U63),1),3)=DATE(2027,8,1),'Portfolio Register'!$A63&amp;" (FINAL)",""))),"")))</f>
        <v/>
      </c>
      <c r="U64" s="106" t="str">
        <f aca="false">IF('Portfolio Register'!$A63="","",IF('Portfolio Register'!$U63="","",IFERROR(IF(EDATE(DATE(YEAR('Portfolio Register'!$U63),MONTH('Portfolio Register'!$U63),1),1)=DATE(2027,9,1),'Portfolio Register'!$A63&amp;" (1)",IF(EDATE(DATE(YEAR('Portfolio Register'!$U63),MONTH('Portfolio Register'!$U63),1),2)=DATE(2027,9,1),'Portfolio Register'!$A63&amp;" (2)",IF(EDATE(DATE(YEAR('Portfolio Register'!$U63),MONTH('Portfolio Register'!$U63),1),3)=DATE(2027,9,1),'Portfolio Register'!$A63&amp;" (FINAL)",""))),"")))</f>
        <v/>
      </c>
      <c r="V64" s="106" t="str">
        <f aca="false">IF('Portfolio Register'!$A63="","",IF('Portfolio Register'!$U63="","",IFERROR(IF(EDATE(DATE(YEAR('Portfolio Register'!$U63),MONTH('Portfolio Register'!$U63),1),1)=DATE(2027,10,1),'Portfolio Register'!$A63&amp;" (1)",IF(EDATE(DATE(YEAR('Portfolio Register'!$U63),MONTH('Portfolio Register'!$U63),1),2)=DATE(2027,10,1),'Portfolio Register'!$A63&amp;" (2)",IF(EDATE(DATE(YEAR('Portfolio Register'!$U63),MONTH('Portfolio Register'!$U63),1),3)=DATE(2027,10,1),'Portfolio Register'!$A63&amp;" (FINAL)",""))),"")))</f>
        <v/>
      </c>
      <c r="W64" s="106" t="str">
        <f aca="false">IF('Portfolio Register'!$A63="","",IF('Portfolio Register'!$U63="","",IFERROR(IF(EDATE(DATE(YEAR('Portfolio Register'!$U63),MONTH('Portfolio Register'!$U63),1),1)=DATE(2027,11,1),'Portfolio Register'!$A63&amp;" (1)",IF(EDATE(DATE(YEAR('Portfolio Register'!$U63),MONTH('Portfolio Register'!$U63),1),2)=DATE(2027,11,1),'Portfolio Register'!$A63&amp;" (2)",IF(EDATE(DATE(YEAR('Portfolio Register'!$U63),MONTH('Portfolio Register'!$U63),1),3)=DATE(2027,11,1),'Portfolio Register'!$A63&amp;" (FINAL)",""))),"")))</f>
        <v/>
      </c>
      <c r="X64" s="106" t="str">
        <f aca="false">IF('Portfolio Register'!$A63="","",IF('Portfolio Register'!$U63="","",IFERROR(IF(EDATE(DATE(YEAR('Portfolio Register'!$U63),MONTH('Portfolio Register'!$U63),1),1)=DATE(2027,12,1),'Portfolio Register'!$A63&amp;" (1)",IF(EDATE(DATE(YEAR('Portfolio Register'!$U63),MONTH('Portfolio Register'!$U63),1),2)=DATE(2027,12,1),'Portfolio Register'!$A63&amp;" (2)",IF(EDATE(DATE(YEAR('Portfolio Register'!$U63),MONTH('Portfolio Register'!$U63),1),3)=DATE(2027,12,1),'Portfolio Register'!$A63&amp;" (FINAL)",""))),"")))</f>
        <v/>
      </c>
    </row>
    <row r="65" customFormat="false" ht="21.95" hidden="false" customHeight="true" outlineLevel="0" collapsed="false">
      <c r="A65" s="106" t="str">
        <f aca="false">IF('Portfolio Register'!$A64="","",IF('Portfolio Register'!$U64="","",IFERROR(IF(EDATE(DATE(YEAR('Portfolio Register'!$U64),MONTH('Portfolio Register'!$U64),1),1)=DATE(2026,1,1),'Portfolio Register'!$A64&amp;" (1)",IF(EDATE(DATE(YEAR('Portfolio Register'!$U64),MONTH('Portfolio Register'!$U64),1),2)=DATE(2026,1,1),'Portfolio Register'!$A64&amp;" (2)",IF(EDATE(DATE(YEAR('Portfolio Register'!$U64),MONTH('Portfolio Register'!$U64),1),3)=DATE(2026,1,1),'Portfolio Register'!$A64&amp;" (FINAL)",""))),"")))</f>
        <v/>
      </c>
      <c r="B65" s="106" t="str">
        <f aca="false">IF('Portfolio Register'!$A64="","",IF('Portfolio Register'!$U64="","",IFERROR(IF(EDATE(DATE(YEAR('Portfolio Register'!$U64),MONTH('Portfolio Register'!$U64),1),1)=DATE(2026,2,1),'Portfolio Register'!$A64&amp;" (1)",IF(EDATE(DATE(YEAR('Portfolio Register'!$U64),MONTH('Portfolio Register'!$U64),1),2)=DATE(2026,2,1),'Portfolio Register'!$A64&amp;" (2)",IF(EDATE(DATE(YEAR('Portfolio Register'!$U64),MONTH('Portfolio Register'!$U64),1),3)=DATE(2026,2,1),'Portfolio Register'!$A64&amp;" (FINAL)",""))),"")))</f>
        <v/>
      </c>
      <c r="C65" s="106" t="str">
        <f aca="false">IF('Portfolio Register'!$A64="","",IF('Portfolio Register'!$U64="","",IFERROR(IF(EDATE(DATE(YEAR('Portfolio Register'!$U64),MONTH('Portfolio Register'!$U64),1),1)=DATE(2026,3,1),'Portfolio Register'!$A64&amp;" (1)",IF(EDATE(DATE(YEAR('Portfolio Register'!$U64),MONTH('Portfolio Register'!$U64),1),2)=DATE(2026,3,1),'Portfolio Register'!$A64&amp;" (2)",IF(EDATE(DATE(YEAR('Portfolio Register'!$U64),MONTH('Portfolio Register'!$U64),1),3)=DATE(2026,3,1),'Portfolio Register'!$A64&amp;" (FINAL)",""))),"")))</f>
        <v/>
      </c>
      <c r="D65" s="106" t="str">
        <f aca="false">IF('Portfolio Register'!$A64="","",IF('Portfolio Register'!$U64="","",IFERROR(IF(EDATE(DATE(YEAR('Portfolio Register'!$U64),MONTH('Portfolio Register'!$U64),1),1)=DATE(2026,4,1),'Portfolio Register'!$A64&amp;" (1)",IF(EDATE(DATE(YEAR('Portfolio Register'!$U64),MONTH('Portfolio Register'!$U64),1),2)=DATE(2026,4,1),'Portfolio Register'!$A64&amp;" (2)",IF(EDATE(DATE(YEAR('Portfolio Register'!$U64),MONTH('Portfolio Register'!$U64),1),3)=DATE(2026,4,1),'Portfolio Register'!$A64&amp;" (FINAL)",""))),"")))</f>
        <v/>
      </c>
      <c r="E65" s="106" t="str">
        <f aca="false">IF('Portfolio Register'!$A64="","",IF('Portfolio Register'!$U64="","",IFERROR(IF(EDATE(DATE(YEAR('Portfolio Register'!$U64),MONTH('Portfolio Register'!$U64),1),1)=DATE(2026,5,1),'Portfolio Register'!$A64&amp;" (1)",IF(EDATE(DATE(YEAR('Portfolio Register'!$U64),MONTH('Portfolio Register'!$U64),1),2)=DATE(2026,5,1),'Portfolio Register'!$A64&amp;" (2)",IF(EDATE(DATE(YEAR('Portfolio Register'!$U64),MONTH('Portfolio Register'!$U64),1),3)=DATE(2026,5,1),'Portfolio Register'!$A64&amp;" (FINAL)",""))),"")))</f>
        <v/>
      </c>
      <c r="F65" s="106" t="str">
        <f aca="false">IF('Portfolio Register'!$A64="","",IF('Portfolio Register'!$U64="","",IFERROR(IF(EDATE(DATE(YEAR('Portfolio Register'!$U64),MONTH('Portfolio Register'!$U64),1),1)=DATE(2026,6,1),'Portfolio Register'!$A64&amp;" (1)",IF(EDATE(DATE(YEAR('Portfolio Register'!$U64),MONTH('Portfolio Register'!$U64),1),2)=DATE(2026,6,1),'Portfolio Register'!$A64&amp;" (2)",IF(EDATE(DATE(YEAR('Portfolio Register'!$U64),MONTH('Portfolio Register'!$U64),1),3)=DATE(2026,6,1),'Portfolio Register'!$A64&amp;" (FINAL)",""))),"")))</f>
        <v/>
      </c>
      <c r="G65" s="106" t="str">
        <f aca="false">IF('Portfolio Register'!$A64="","",IF('Portfolio Register'!$U64="","",IFERROR(IF(EDATE(DATE(YEAR('Portfolio Register'!$U64),MONTH('Portfolio Register'!$U64),1),1)=DATE(2026,7,1),'Portfolio Register'!$A64&amp;" (1)",IF(EDATE(DATE(YEAR('Portfolio Register'!$U64),MONTH('Portfolio Register'!$U64),1),2)=DATE(2026,7,1),'Portfolio Register'!$A64&amp;" (2)",IF(EDATE(DATE(YEAR('Portfolio Register'!$U64),MONTH('Portfolio Register'!$U64),1),3)=DATE(2026,7,1),'Portfolio Register'!$A64&amp;" (FINAL)",""))),"")))</f>
        <v/>
      </c>
      <c r="H65" s="107" t="str">
        <f aca="false">IF('Portfolio Register'!$A64="","",IF('Portfolio Register'!$U64="","",IFERROR(IF(EDATE(DATE(YEAR('Portfolio Register'!$U64),MONTH('Portfolio Register'!$U64),1),1)=DATE(2026,8,1),'Portfolio Register'!$A64&amp;" (1)",IF(EDATE(DATE(YEAR('Portfolio Register'!$U64),MONTH('Portfolio Register'!$U64),1),2)=DATE(2026,8,1),'Portfolio Register'!$A64&amp;" (2)",IF(EDATE(DATE(YEAR('Portfolio Register'!$U64),MONTH('Portfolio Register'!$U64),1),3)=DATE(2026,8,1),'Portfolio Register'!$A64&amp;" (FINAL)",""))),"")))</f>
        <v/>
      </c>
      <c r="I65" s="108" t="str">
        <f aca="false">IF('Portfolio Register'!$A64="","",IF('Portfolio Register'!$U64="","",IFERROR(IF(EDATE(DATE(YEAR('Portfolio Register'!$U64),MONTH('Portfolio Register'!$U64),1),1)=DATE(2026,9,1),'Portfolio Register'!$A64&amp;" (1)",IF(EDATE(DATE(YEAR('Portfolio Register'!$U64),MONTH('Portfolio Register'!$U64),1),2)=DATE(2026,9,1),'Portfolio Register'!$A64&amp;" (2)",IF(EDATE(DATE(YEAR('Portfolio Register'!$U64),MONTH('Portfolio Register'!$U64),1),3)=DATE(2026,9,1),'Portfolio Register'!$A64&amp;" (FINAL)",""))),"")))</f>
        <v/>
      </c>
      <c r="J65" s="108" t="str">
        <f aca="false">IF('Portfolio Register'!$A64="","",IF('Portfolio Register'!$U64="","",IFERROR(IF(EDATE(DATE(YEAR('Portfolio Register'!$U64),MONTH('Portfolio Register'!$U64),1),1)=DATE(2026,10,1),'Portfolio Register'!$A64&amp;" (1)",IF(EDATE(DATE(YEAR('Portfolio Register'!$U64),MONTH('Portfolio Register'!$U64),1),2)=DATE(2026,10,1),'Portfolio Register'!$A64&amp;" (2)",IF(EDATE(DATE(YEAR('Portfolio Register'!$U64),MONTH('Portfolio Register'!$U64),1),3)=DATE(2026,10,1),'Portfolio Register'!$A64&amp;" (FINAL)",""))),"")))</f>
        <v/>
      </c>
      <c r="K65" s="106" t="str">
        <f aca="false">IF('Portfolio Register'!$A64="","",IF('Portfolio Register'!$U64="","",IFERROR(IF(EDATE(DATE(YEAR('Portfolio Register'!$U64),MONTH('Portfolio Register'!$U64),1),1)=DATE(2026,11,1),'Portfolio Register'!$A64&amp;" (1)",IF(EDATE(DATE(YEAR('Portfolio Register'!$U64),MONTH('Portfolio Register'!$U64),1),2)=DATE(2026,11,1),'Portfolio Register'!$A64&amp;" (2)",IF(EDATE(DATE(YEAR('Portfolio Register'!$U64),MONTH('Portfolio Register'!$U64),1),3)=DATE(2026,11,1),'Portfolio Register'!$A64&amp;" (FINAL)",""))),"")))</f>
        <v/>
      </c>
      <c r="L65" s="106" t="str">
        <f aca="false">IF('Portfolio Register'!$A64="","",IF('Portfolio Register'!$U64="","",IFERROR(IF(EDATE(DATE(YEAR('Portfolio Register'!$U64),MONTH('Portfolio Register'!$U64),1),1)=DATE(2026,12,1),'Portfolio Register'!$A64&amp;" (1)",IF(EDATE(DATE(YEAR('Portfolio Register'!$U64),MONTH('Portfolio Register'!$U64),1),2)=DATE(2026,12,1),'Portfolio Register'!$A64&amp;" (2)",IF(EDATE(DATE(YEAR('Portfolio Register'!$U64),MONTH('Portfolio Register'!$U64),1),3)=DATE(2026,12,1),'Portfolio Register'!$A64&amp;" (FINAL)",""))),"")))</f>
        <v/>
      </c>
      <c r="M65" s="109" t="str">
        <f aca="false">IF('Portfolio Register'!$A64="","",IF('Portfolio Register'!$U64="","",IFERROR(IF(EDATE(DATE(YEAR('Portfolio Register'!$U64),MONTH('Portfolio Register'!$U64),1),1)=DATE(2027,1,1),'Portfolio Register'!$A64&amp;" (1)",IF(EDATE(DATE(YEAR('Portfolio Register'!$U64),MONTH('Portfolio Register'!$U64),1),2)=DATE(2027,1,1),'Portfolio Register'!$A64&amp;" (2)",IF(EDATE(DATE(YEAR('Portfolio Register'!$U64),MONTH('Portfolio Register'!$U64),1),3)=DATE(2027,1,1),'Portfolio Register'!$A64&amp;" (FINAL)",""))),"")))</f>
        <v/>
      </c>
      <c r="N65" s="106" t="str">
        <f aca="false">IF('Portfolio Register'!$A64="","",IF('Portfolio Register'!$U64="","",IFERROR(IF(EDATE(DATE(YEAR('Portfolio Register'!$U64),MONTH('Portfolio Register'!$U64),1),1)=DATE(2027,2,1),'Portfolio Register'!$A64&amp;" (1)",IF(EDATE(DATE(YEAR('Portfolio Register'!$U64),MONTH('Portfolio Register'!$U64),1),2)=DATE(2027,2,1),'Portfolio Register'!$A64&amp;" (2)",IF(EDATE(DATE(YEAR('Portfolio Register'!$U64),MONTH('Portfolio Register'!$U64),1),3)=DATE(2027,2,1),'Portfolio Register'!$A64&amp;" (FINAL)",""))),"")))</f>
        <v/>
      </c>
      <c r="O65" s="106" t="str">
        <f aca="false">IF('Portfolio Register'!$A64="","",IF('Portfolio Register'!$U64="","",IFERROR(IF(EDATE(DATE(YEAR('Portfolio Register'!$U64),MONTH('Portfolio Register'!$U64),1),1)=DATE(2027,3,1),'Portfolio Register'!$A64&amp;" (1)",IF(EDATE(DATE(YEAR('Portfolio Register'!$U64),MONTH('Portfolio Register'!$U64),1),2)=DATE(2027,3,1),'Portfolio Register'!$A64&amp;" (2)",IF(EDATE(DATE(YEAR('Portfolio Register'!$U64),MONTH('Portfolio Register'!$U64),1),3)=DATE(2027,3,1),'Portfolio Register'!$A64&amp;" (FINAL)",""))),"")))</f>
        <v/>
      </c>
      <c r="P65" s="106" t="str">
        <f aca="false">IF('Portfolio Register'!$A64="","",IF('Portfolio Register'!$U64="","",IFERROR(IF(EDATE(DATE(YEAR('Portfolio Register'!$U64),MONTH('Portfolio Register'!$U64),1),1)=DATE(2027,4,1),'Portfolio Register'!$A64&amp;" (1)",IF(EDATE(DATE(YEAR('Portfolio Register'!$U64),MONTH('Portfolio Register'!$U64),1),2)=DATE(2027,4,1),'Portfolio Register'!$A64&amp;" (2)",IF(EDATE(DATE(YEAR('Portfolio Register'!$U64),MONTH('Portfolio Register'!$U64),1),3)=DATE(2027,4,1),'Portfolio Register'!$A64&amp;" (FINAL)",""))),"")))</f>
        <v/>
      </c>
      <c r="Q65" s="106" t="str">
        <f aca="false">IF('Portfolio Register'!$A64="","",IF('Portfolio Register'!$U64="","",IFERROR(IF(EDATE(DATE(YEAR('Portfolio Register'!$U64),MONTH('Portfolio Register'!$U64),1),1)=DATE(2027,5,1),'Portfolio Register'!$A64&amp;" (1)",IF(EDATE(DATE(YEAR('Portfolio Register'!$U64),MONTH('Portfolio Register'!$U64),1),2)=DATE(2027,5,1),'Portfolio Register'!$A64&amp;" (2)",IF(EDATE(DATE(YEAR('Portfolio Register'!$U64),MONTH('Portfolio Register'!$U64),1),3)=DATE(2027,5,1),'Portfolio Register'!$A64&amp;" (FINAL)",""))),"")))</f>
        <v/>
      </c>
      <c r="R65" s="106" t="str">
        <f aca="false">IF('Portfolio Register'!$A64="","",IF('Portfolio Register'!$U64="","",IFERROR(IF(EDATE(DATE(YEAR('Portfolio Register'!$U64),MONTH('Portfolio Register'!$U64),1),1)=DATE(2027,6,1),'Portfolio Register'!$A64&amp;" (1)",IF(EDATE(DATE(YEAR('Portfolio Register'!$U64),MONTH('Portfolio Register'!$U64),1),2)=DATE(2027,6,1),'Portfolio Register'!$A64&amp;" (2)",IF(EDATE(DATE(YEAR('Portfolio Register'!$U64),MONTH('Portfolio Register'!$U64),1),3)=DATE(2027,6,1),'Portfolio Register'!$A64&amp;" (FINAL)",""))),"")))</f>
        <v/>
      </c>
      <c r="S65" s="106" t="str">
        <f aca="false">IF('Portfolio Register'!$A64="","",IF('Portfolio Register'!$U64="","",IFERROR(IF(EDATE(DATE(YEAR('Portfolio Register'!$U64),MONTH('Portfolio Register'!$U64),1),1)=DATE(2027,7,1),'Portfolio Register'!$A64&amp;" (1)",IF(EDATE(DATE(YEAR('Portfolio Register'!$U64),MONTH('Portfolio Register'!$U64),1),2)=DATE(2027,7,1),'Portfolio Register'!$A64&amp;" (2)",IF(EDATE(DATE(YEAR('Portfolio Register'!$U64),MONTH('Portfolio Register'!$U64),1),3)=DATE(2027,7,1),'Portfolio Register'!$A64&amp;" (FINAL)",""))),"")))</f>
        <v/>
      </c>
      <c r="T65" s="106" t="str">
        <f aca="false">IF('Portfolio Register'!$A64="","",IF('Portfolio Register'!$U64="","",IFERROR(IF(EDATE(DATE(YEAR('Portfolio Register'!$U64),MONTH('Portfolio Register'!$U64),1),1)=DATE(2027,8,1),'Portfolio Register'!$A64&amp;" (1)",IF(EDATE(DATE(YEAR('Portfolio Register'!$U64),MONTH('Portfolio Register'!$U64),1),2)=DATE(2027,8,1),'Portfolio Register'!$A64&amp;" (2)",IF(EDATE(DATE(YEAR('Portfolio Register'!$U64),MONTH('Portfolio Register'!$U64),1),3)=DATE(2027,8,1),'Portfolio Register'!$A64&amp;" (FINAL)",""))),"")))</f>
        <v/>
      </c>
      <c r="U65" s="106" t="str">
        <f aca="false">IF('Portfolio Register'!$A64="","",IF('Portfolio Register'!$U64="","",IFERROR(IF(EDATE(DATE(YEAR('Portfolio Register'!$U64),MONTH('Portfolio Register'!$U64),1),1)=DATE(2027,9,1),'Portfolio Register'!$A64&amp;" (1)",IF(EDATE(DATE(YEAR('Portfolio Register'!$U64),MONTH('Portfolio Register'!$U64),1),2)=DATE(2027,9,1),'Portfolio Register'!$A64&amp;" (2)",IF(EDATE(DATE(YEAR('Portfolio Register'!$U64),MONTH('Portfolio Register'!$U64),1),3)=DATE(2027,9,1),'Portfolio Register'!$A64&amp;" (FINAL)",""))),"")))</f>
        <v/>
      </c>
      <c r="V65" s="106" t="str">
        <f aca="false">IF('Portfolio Register'!$A64="","",IF('Portfolio Register'!$U64="","",IFERROR(IF(EDATE(DATE(YEAR('Portfolio Register'!$U64),MONTH('Portfolio Register'!$U64),1),1)=DATE(2027,10,1),'Portfolio Register'!$A64&amp;" (1)",IF(EDATE(DATE(YEAR('Portfolio Register'!$U64),MONTH('Portfolio Register'!$U64),1),2)=DATE(2027,10,1),'Portfolio Register'!$A64&amp;" (2)",IF(EDATE(DATE(YEAR('Portfolio Register'!$U64),MONTH('Portfolio Register'!$U64),1),3)=DATE(2027,10,1),'Portfolio Register'!$A64&amp;" (FINAL)",""))),"")))</f>
        <v/>
      </c>
      <c r="W65" s="106" t="str">
        <f aca="false">IF('Portfolio Register'!$A64="","",IF('Portfolio Register'!$U64="","",IFERROR(IF(EDATE(DATE(YEAR('Portfolio Register'!$U64),MONTH('Portfolio Register'!$U64),1),1)=DATE(2027,11,1),'Portfolio Register'!$A64&amp;" (1)",IF(EDATE(DATE(YEAR('Portfolio Register'!$U64),MONTH('Portfolio Register'!$U64),1),2)=DATE(2027,11,1),'Portfolio Register'!$A64&amp;" (2)",IF(EDATE(DATE(YEAR('Portfolio Register'!$U64),MONTH('Portfolio Register'!$U64),1),3)=DATE(2027,11,1),'Portfolio Register'!$A64&amp;" (FINAL)",""))),"")))</f>
        <v/>
      </c>
      <c r="X65" s="106" t="str">
        <f aca="false">IF('Portfolio Register'!$A64="","",IF('Portfolio Register'!$U64="","",IFERROR(IF(EDATE(DATE(YEAR('Portfolio Register'!$U64),MONTH('Portfolio Register'!$U64),1),1)=DATE(2027,12,1),'Portfolio Register'!$A64&amp;" (1)",IF(EDATE(DATE(YEAR('Portfolio Register'!$U64),MONTH('Portfolio Register'!$U64),1),2)=DATE(2027,12,1),'Portfolio Register'!$A64&amp;" (2)",IF(EDATE(DATE(YEAR('Portfolio Register'!$U64),MONTH('Portfolio Register'!$U64),1),3)=DATE(2027,12,1),'Portfolio Register'!$A64&amp;" (FINAL)",""))),"")))</f>
        <v/>
      </c>
    </row>
    <row r="66" customFormat="false" ht="21.95" hidden="false" customHeight="true" outlineLevel="0" collapsed="false">
      <c r="A66" s="106" t="str">
        <f aca="false">IF('Portfolio Register'!$A65="","",IF('Portfolio Register'!$U65="","",IFERROR(IF(EDATE(DATE(YEAR('Portfolio Register'!$U65),MONTH('Portfolio Register'!$U65),1),1)=DATE(2026,1,1),'Portfolio Register'!$A65&amp;" (1)",IF(EDATE(DATE(YEAR('Portfolio Register'!$U65),MONTH('Portfolio Register'!$U65),1),2)=DATE(2026,1,1),'Portfolio Register'!$A65&amp;" (2)",IF(EDATE(DATE(YEAR('Portfolio Register'!$U65),MONTH('Portfolio Register'!$U65),1),3)=DATE(2026,1,1),'Portfolio Register'!$A65&amp;" (FINAL)",""))),"")))</f>
        <v/>
      </c>
      <c r="B66" s="106" t="str">
        <f aca="false">IF('Portfolio Register'!$A65="","",IF('Portfolio Register'!$U65="","",IFERROR(IF(EDATE(DATE(YEAR('Portfolio Register'!$U65),MONTH('Portfolio Register'!$U65),1),1)=DATE(2026,2,1),'Portfolio Register'!$A65&amp;" (1)",IF(EDATE(DATE(YEAR('Portfolio Register'!$U65),MONTH('Portfolio Register'!$U65),1),2)=DATE(2026,2,1),'Portfolio Register'!$A65&amp;" (2)",IF(EDATE(DATE(YEAR('Portfolio Register'!$U65),MONTH('Portfolio Register'!$U65),1),3)=DATE(2026,2,1),'Portfolio Register'!$A65&amp;" (FINAL)",""))),"")))</f>
        <v/>
      </c>
      <c r="C66" s="106" t="str">
        <f aca="false">IF('Portfolio Register'!$A65="","",IF('Portfolio Register'!$U65="","",IFERROR(IF(EDATE(DATE(YEAR('Portfolio Register'!$U65),MONTH('Portfolio Register'!$U65),1),1)=DATE(2026,3,1),'Portfolio Register'!$A65&amp;" (1)",IF(EDATE(DATE(YEAR('Portfolio Register'!$U65),MONTH('Portfolio Register'!$U65),1),2)=DATE(2026,3,1),'Portfolio Register'!$A65&amp;" (2)",IF(EDATE(DATE(YEAR('Portfolio Register'!$U65),MONTH('Portfolio Register'!$U65),1),3)=DATE(2026,3,1),'Portfolio Register'!$A65&amp;" (FINAL)",""))),"")))</f>
        <v/>
      </c>
      <c r="D66" s="106" t="str">
        <f aca="false">IF('Portfolio Register'!$A65="","",IF('Portfolio Register'!$U65="","",IFERROR(IF(EDATE(DATE(YEAR('Portfolio Register'!$U65),MONTH('Portfolio Register'!$U65),1),1)=DATE(2026,4,1),'Portfolio Register'!$A65&amp;" (1)",IF(EDATE(DATE(YEAR('Portfolio Register'!$U65),MONTH('Portfolio Register'!$U65),1),2)=DATE(2026,4,1),'Portfolio Register'!$A65&amp;" (2)",IF(EDATE(DATE(YEAR('Portfolio Register'!$U65),MONTH('Portfolio Register'!$U65),1),3)=DATE(2026,4,1),'Portfolio Register'!$A65&amp;" (FINAL)",""))),"")))</f>
        <v/>
      </c>
      <c r="E66" s="106" t="str">
        <f aca="false">IF('Portfolio Register'!$A65="","",IF('Portfolio Register'!$U65="","",IFERROR(IF(EDATE(DATE(YEAR('Portfolio Register'!$U65),MONTH('Portfolio Register'!$U65),1),1)=DATE(2026,5,1),'Portfolio Register'!$A65&amp;" (1)",IF(EDATE(DATE(YEAR('Portfolio Register'!$U65),MONTH('Portfolio Register'!$U65),1),2)=DATE(2026,5,1),'Portfolio Register'!$A65&amp;" (2)",IF(EDATE(DATE(YEAR('Portfolio Register'!$U65),MONTH('Portfolio Register'!$U65),1),3)=DATE(2026,5,1),'Portfolio Register'!$A65&amp;" (FINAL)",""))),"")))</f>
        <v/>
      </c>
      <c r="F66" s="106" t="str">
        <f aca="false">IF('Portfolio Register'!$A65="","",IF('Portfolio Register'!$U65="","",IFERROR(IF(EDATE(DATE(YEAR('Portfolio Register'!$U65),MONTH('Portfolio Register'!$U65),1),1)=DATE(2026,6,1),'Portfolio Register'!$A65&amp;" (1)",IF(EDATE(DATE(YEAR('Portfolio Register'!$U65),MONTH('Portfolio Register'!$U65),1),2)=DATE(2026,6,1),'Portfolio Register'!$A65&amp;" (2)",IF(EDATE(DATE(YEAR('Portfolio Register'!$U65),MONTH('Portfolio Register'!$U65),1),3)=DATE(2026,6,1),'Portfolio Register'!$A65&amp;" (FINAL)",""))),"")))</f>
        <v/>
      </c>
      <c r="G66" s="106" t="str">
        <f aca="false">IF('Portfolio Register'!$A65="","",IF('Portfolio Register'!$U65="","",IFERROR(IF(EDATE(DATE(YEAR('Portfolio Register'!$U65),MONTH('Portfolio Register'!$U65),1),1)=DATE(2026,7,1),'Portfolio Register'!$A65&amp;" (1)",IF(EDATE(DATE(YEAR('Portfolio Register'!$U65),MONTH('Portfolio Register'!$U65),1),2)=DATE(2026,7,1),'Portfolio Register'!$A65&amp;" (2)",IF(EDATE(DATE(YEAR('Portfolio Register'!$U65),MONTH('Portfolio Register'!$U65),1),3)=DATE(2026,7,1),'Portfolio Register'!$A65&amp;" (FINAL)",""))),"")))</f>
        <v/>
      </c>
      <c r="H66" s="107" t="str">
        <f aca="false">IF('Portfolio Register'!$A65="","",IF('Portfolio Register'!$U65="","",IFERROR(IF(EDATE(DATE(YEAR('Portfolio Register'!$U65),MONTH('Portfolio Register'!$U65),1),1)=DATE(2026,8,1),'Portfolio Register'!$A65&amp;" (1)",IF(EDATE(DATE(YEAR('Portfolio Register'!$U65),MONTH('Portfolio Register'!$U65),1),2)=DATE(2026,8,1),'Portfolio Register'!$A65&amp;" (2)",IF(EDATE(DATE(YEAR('Portfolio Register'!$U65),MONTH('Portfolio Register'!$U65),1),3)=DATE(2026,8,1),'Portfolio Register'!$A65&amp;" (FINAL)",""))),"")))</f>
        <v/>
      </c>
      <c r="I66" s="108" t="str">
        <f aca="false">IF('Portfolio Register'!$A65="","",IF('Portfolio Register'!$U65="","",IFERROR(IF(EDATE(DATE(YEAR('Portfolio Register'!$U65),MONTH('Portfolio Register'!$U65),1),1)=DATE(2026,9,1),'Portfolio Register'!$A65&amp;" (1)",IF(EDATE(DATE(YEAR('Portfolio Register'!$U65),MONTH('Portfolio Register'!$U65),1),2)=DATE(2026,9,1),'Portfolio Register'!$A65&amp;" (2)",IF(EDATE(DATE(YEAR('Portfolio Register'!$U65),MONTH('Portfolio Register'!$U65),1),3)=DATE(2026,9,1),'Portfolio Register'!$A65&amp;" (FINAL)",""))),"")))</f>
        <v/>
      </c>
      <c r="J66" s="108" t="str">
        <f aca="false">IF('Portfolio Register'!$A65="","",IF('Portfolio Register'!$U65="","",IFERROR(IF(EDATE(DATE(YEAR('Portfolio Register'!$U65),MONTH('Portfolio Register'!$U65),1),1)=DATE(2026,10,1),'Portfolio Register'!$A65&amp;" (1)",IF(EDATE(DATE(YEAR('Portfolio Register'!$U65),MONTH('Portfolio Register'!$U65),1),2)=DATE(2026,10,1),'Portfolio Register'!$A65&amp;" (2)",IF(EDATE(DATE(YEAR('Portfolio Register'!$U65),MONTH('Portfolio Register'!$U65),1),3)=DATE(2026,10,1),'Portfolio Register'!$A65&amp;" (FINAL)",""))),"")))</f>
        <v/>
      </c>
      <c r="K66" s="106" t="str">
        <f aca="false">IF('Portfolio Register'!$A65="","",IF('Portfolio Register'!$U65="","",IFERROR(IF(EDATE(DATE(YEAR('Portfolio Register'!$U65),MONTH('Portfolio Register'!$U65),1),1)=DATE(2026,11,1),'Portfolio Register'!$A65&amp;" (1)",IF(EDATE(DATE(YEAR('Portfolio Register'!$U65),MONTH('Portfolio Register'!$U65),1),2)=DATE(2026,11,1),'Portfolio Register'!$A65&amp;" (2)",IF(EDATE(DATE(YEAR('Portfolio Register'!$U65),MONTH('Portfolio Register'!$U65),1),3)=DATE(2026,11,1),'Portfolio Register'!$A65&amp;" (FINAL)",""))),"")))</f>
        <v/>
      </c>
      <c r="L66" s="106" t="str">
        <f aca="false">IF('Portfolio Register'!$A65="","",IF('Portfolio Register'!$U65="","",IFERROR(IF(EDATE(DATE(YEAR('Portfolio Register'!$U65),MONTH('Portfolio Register'!$U65),1),1)=DATE(2026,12,1),'Portfolio Register'!$A65&amp;" (1)",IF(EDATE(DATE(YEAR('Portfolio Register'!$U65),MONTH('Portfolio Register'!$U65),1),2)=DATE(2026,12,1),'Portfolio Register'!$A65&amp;" (2)",IF(EDATE(DATE(YEAR('Portfolio Register'!$U65),MONTH('Portfolio Register'!$U65),1),3)=DATE(2026,12,1),'Portfolio Register'!$A65&amp;" (FINAL)",""))),"")))</f>
        <v/>
      </c>
      <c r="M66" s="109" t="str">
        <f aca="false">IF('Portfolio Register'!$A65="","",IF('Portfolio Register'!$U65="","",IFERROR(IF(EDATE(DATE(YEAR('Portfolio Register'!$U65),MONTH('Portfolio Register'!$U65),1),1)=DATE(2027,1,1),'Portfolio Register'!$A65&amp;" (1)",IF(EDATE(DATE(YEAR('Portfolio Register'!$U65),MONTH('Portfolio Register'!$U65),1),2)=DATE(2027,1,1),'Portfolio Register'!$A65&amp;" (2)",IF(EDATE(DATE(YEAR('Portfolio Register'!$U65),MONTH('Portfolio Register'!$U65),1),3)=DATE(2027,1,1),'Portfolio Register'!$A65&amp;" (FINAL)",""))),"")))</f>
        <v/>
      </c>
      <c r="N66" s="106" t="str">
        <f aca="false">IF('Portfolio Register'!$A65="","",IF('Portfolio Register'!$U65="","",IFERROR(IF(EDATE(DATE(YEAR('Portfolio Register'!$U65),MONTH('Portfolio Register'!$U65),1),1)=DATE(2027,2,1),'Portfolio Register'!$A65&amp;" (1)",IF(EDATE(DATE(YEAR('Portfolio Register'!$U65),MONTH('Portfolio Register'!$U65),1),2)=DATE(2027,2,1),'Portfolio Register'!$A65&amp;" (2)",IF(EDATE(DATE(YEAR('Portfolio Register'!$U65),MONTH('Portfolio Register'!$U65),1),3)=DATE(2027,2,1),'Portfolio Register'!$A65&amp;" (FINAL)",""))),"")))</f>
        <v/>
      </c>
      <c r="O66" s="106" t="str">
        <f aca="false">IF('Portfolio Register'!$A65="","",IF('Portfolio Register'!$U65="","",IFERROR(IF(EDATE(DATE(YEAR('Portfolio Register'!$U65),MONTH('Portfolio Register'!$U65),1),1)=DATE(2027,3,1),'Portfolio Register'!$A65&amp;" (1)",IF(EDATE(DATE(YEAR('Portfolio Register'!$U65),MONTH('Portfolio Register'!$U65),1),2)=DATE(2027,3,1),'Portfolio Register'!$A65&amp;" (2)",IF(EDATE(DATE(YEAR('Portfolio Register'!$U65),MONTH('Portfolio Register'!$U65),1),3)=DATE(2027,3,1),'Portfolio Register'!$A65&amp;" (FINAL)",""))),"")))</f>
        <v/>
      </c>
      <c r="P66" s="106" t="str">
        <f aca="false">IF('Portfolio Register'!$A65="","",IF('Portfolio Register'!$U65="","",IFERROR(IF(EDATE(DATE(YEAR('Portfolio Register'!$U65),MONTH('Portfolio Register'!$U65),1),1)=DATE(2027,4,1),'Portfolio Register'!$A65&amp;" (1)",IF(EDATE(DATE(YEAR('Portfolio Register'!$U65),MONTH('Portfolio Register'!$U65),1),2)=DATE(2027,4,1),'Portfolio Register'!$A65&amp;" (2)",IF(EDATE(DATE(YEAR('Portfolio Register'!$U65),MONTH('Portfolio Register'!$U65),1),3)=DATE(2027,4,1),'Portfolio Register'!$A65&amp;" (FINAL)",""))),"")))</f>
        <v/>
      </c>
      <c r="Q66" s="106" t="str">
        <f aca="false">IF('Portfolio Register'!$A65="","",IF('Portfolio Register'!$U65="","",IFERROR(IF(EDATE(DATE(YEAR('Portfolio Register'!$U65),MONTH('Portfolio Register'!$U65),1),1)=DATE(2027,5,1),'Portfolio Register'!$A65&amp;" (1)",IF(EDATE(DATE(YEAR('Portfolio Register'!$U65),MONTH('Portfolio Register'!$U65),1),2)=DATE(2027,5,1),'Portfolio Register'!$A65&amp;" (2)",IF(EDATE(DATE(YEAR('Portfolio Register'!$U65),MONTH('Portfolio Register'!$U65),1),3)=DATE(2027,5,1),'Portfolio Register'!$A65&amp;" (FINAL)",""))),"")))</f>
        <v/>
      </c>
      <c r="R66" s="106" t="str">
        <f aca="false">IF('Portfolio Register'!$A65="","",IF('Portfolio Register'!$U65="","",IFERROR(IF(EDATE(DATE(YEAR('Portfolio Register'!$U65),MONTH('Portfolio Register'!$U65),1),1)=DATE(2027,6,1),'Portfolio Register'!$A65&amp;" (1)",IF(EDATE(DATE(YEAR('Portfolio Register'!$U65),MONTH('Portfolio Register'!$U65),1),2)=DATE(2027,6,1),'Portfolio Register'!$A65&amp;" (2)",IF(EDATE(DATE(YEAR('Portfolio Register'!$U65),MONTH('Portfolio Register'!$U65),1),3)=DATE(2027,6,1),'Portfolio Register'!$A65&amp;" (FINAL)",""))),"")))</f>
        <v/>
      </c>
      <c r="S66" s="106" t="str">
        <f aca="false">IF('Portfolio Register'!$A65="","",IF('Portfolio Register'!$U65="","",IFERROR(IF(EDATE(DATE(YEAR('Portfolio Register'!$U65),MONTH('Portfolio Register'!$U65),1),1)=DATE(2027,7,1),'Portfolio Register'!$A65&amp;" (1)",IF(EDATE(DATE(YEAR('Portfolio Register'!$U65),MONTH('Portfolio Register'!$U65),1),2)=DATE(2027,7,1),'Portfolio Register'!$A65&amp;" (2)",IF(EDATE(DATE(YEAR('Portfolio Register'!$U65),MONTH('Portfolio Register'!$U65),1),3)=DATE(2027,7,1),'Portfolio Register'!$A65&amp;" (FINAL)",""))),"")))</f>
        <v/>
      </c>
      <c r="T66" s="106" t="str">
        <f aca="false">IF('Portfolio Register'!$A65="","",IF('Portfolio Register'!$U65="","",IFERROR(IF(EDATE(DATE(YEAR('Portfolio Register'!$U65),MONTH('Portfolio Register'!$U65),1),1)=DATE(2027,8,1),'Portfolio Register'!$A65&amp;" (1)",IF(EDATE(DATE(YEAR('Portfolio Register'!$U65),MONTH('Portfolio Register'!$U65),1),2)=DATE(2027,8,1),'Portfolio Register'!$A65&amp;" (2)",IF(EDATE(DATE(YEAR('Portfolio Register'!$U65),MONTH('Portfolio Register'!$U65),1),3)=DATE(2027,8,1),'Portfolio Register'!$A65&amp;" (FINAL)",""))),"")))</f>
        <v/>
      </c>
      <c r="U66" s="106" t="str">
        <f aca="false">IF('Portfolio Register'!$A65="","",IF('Portfolio Register'!$U65="","",IFERROR(IF(EDATE(DATE(YEAR('Portfolio Register'!$U65),MONTH('Portfolio Register'!$U65),1),1)=DATE(2027,9,1),'Portfolio Register'!$A65&amp;" (1)",IF(EDATE(DATE(YEAR('Portfolio Register'!$U65),MONTH('Portfolio Register'!$U65),1),2)=DATE(2027,9,1),'Portfolio Register'!$A65&amp;" (2)",IF(EDATE(DATE(YEAR('Portfolio Register'!$U65),MONTH('Portfolio Register'!$U65),1),3)=DATE(2027,9,1),'Portfolio Register'!$A65&amp;" (FINAL)",""))),"")))</f>
        <v/>
      </c>
      <c r="V66" s="106" t="str">
        <f aca="false">IF('Portfolio Register'!$A65="","",IF('Portfolio Register'!$U65="","",IFERROR(IF(EDATE(DATE(YEAR('Portfolio Register'!$U65),MONTH('Portfolio Register'!$U65),1),1)=DATE(2027,10,1),'Portfolio Register'!$A65&amp;" (1)",IF(EDATE(DATE(YEAR('Portfolio Register'!$U65),MONTH('Portfolio Register'!$U65),1),2)=DATE(2027,10,1),'Portfolio Register'!$A65&amp;" (2)",IF(EDATE(DATE(YEAR('Portfolio Register'!$U65),MONTH('Portfolio Register'!$U65),1),3)=DATE(2027,10,1),'Portfolio Register'!$A65&amp;" (FINAL)",""))),"")))</f>
        <v/>
      </c>
      <c r="W66" s="106" t="str">
        <f aca="false">IF('Portfolio Register'!$A65="","",IF('Portfolio Register'!$U65="","",IFERROR(IF(EDATE(DATE(YEAR('Portfolio Register'!$U65),MONTH('Portfolio Register'!$U65),1),1)=DATE(2027,11,1),'Portfolio Register'!$A65&amp;" (1)",IF(EDATE(DATE(YEAR('Portfolio Register'!$U65),MONTH('Portfolio Register'!$U65),1),2)=DATE(2027,11,1),'Portfolio Register'!$A65&amp;" (2)",IF(EDATE(DATE(YEAR('Portfolio Register'!$U65),MONTH('Portfolio Register'!$U65),1),3)=DATE(2027,11,1),'Portfolio Register'!$A65&amp;" (FINAL)",""))),"")))</f>
        <v/>
      </c>
      <c r="X66" s="106" t="str">
        <f aca="false">IF('Portfolio Register'!$A65="","",IF('Portfolio Register'!$U65="","",IFERROR(IF(EDATE(DATE(YEAR('Portfolio Register'!$U65),MONTH('Portfolio Register'!$U65),1),1)=DATE(2027,12,1),'Portfolio Register'!$A65&amp;" (1)",IF(EDATE(DATE(YEAR('Portfolio Register'!$U65),MONTH('Portfolio Register'!$U65),1),2)=DATE(2027,12,1),'Portfolio Register'!$A65&amp;" (2)",IF(EDATE(DATE(YEAR('Portfolio Register'!$U65),MONTH('Portfolio Register'!$U65),1),3)=DATE(2027,12,1),'Portfolio Register'!$A65&amp;" (FINAL)",""))),"")))</f>
        <v/>
      </c>
    </row>
    <row r="67" customFormat="false" ht="21.95" hidden="false" customHeight="true" outlineLevel="0" collapsed="false">
      <c r="A67" s="106" t="str">
        <f aca="false">IF('Portfolio Register'!$A66="","",IF('Portfolio Register'!$U66="","",IFERROR(IF(EDATE(DATE(YEAR('Portfolio Register'!$U66),MONTH('Portfolio Register'!$U66),1),1)=DATE(2026,1,1),'Portfolio Register'!$A66&amp;" (1)",IF(EDATE(DATE(YEAR('Portfolio Register'!$U66),MONTH('Portfolio Register'!$U66),1),2)=DATE(2026,1,1),'Portfolio Register'!$A66&amp;" (2)",IF(EDATE(DATE(YEAR('Portfolio Register'!$U66),MONTH('Portfolio Register'!$U66),1),3)=DATE(2026,1,1),'Portfolio Register'!$A66&amp;" (FINAL)",""))),"")))</f>
        <v/>
      </c>
      <c r="B67" s="106" t="str">
        <f aca="false">IF('Portfolio Register'!$A66="","",IF('Portfolio Register'!$U66="","",IFERROR(IF(EDATE(DATE(YEAR('Portfolio Register'!$U66),MONTH('Portfolio Register'!$U66),1),1)=DATE(2026,2,1),'Portfolio Register'!$A66&amp;" (1)",IF(EDATE(DATE(YEAR('Portfolio Register'!$U66),MONTH('Portfolio Register'!$U66),1),2)=DATE(2026,2,1),'Portfolio Register'!$A66&amp;" (2)",IF(EDATE(DATE(YEAR('Portfolio Register'!$U66),MONTH('Portfolio Register'!$U66),1),3)=DATE(2026,2,1),'Portfolio Register'!$A66&amp;" (FINAL)",""))),"")))</f>
        <v/>
      </c>
      <c r="C67" s="106" t="str">
        <f aca="false">IF('Portfolio Register'!$A66="","",IF('Portfolio Register'!$U66="","",IFERROR(IF(EDATE(DATE(YEAR('Portfolio Register'!$U66),MONTH('Portfolio Register'!$U66),1),1)=DATE(2026,3,1),'Portfolio Register'!$A66&amp;" (1)",IF(EDATE(DATE(YEAR('Portfolio Register'!$U66),MONTH('Portfolio Register'!$U66),1),2)=DATE(2026,3,1),'Portfolio Register'!$A66&amp;" (2)",IF(EDATE(DATE(YEAR('Portfolio Register'!$U66),MONTH('Portfolio Register'!$U66),1),3)=DATE(2026,3,1),'Portfolio Register'!$A66&amp;" (FINAL)",""))),"")))</f>
        <v/>
      </c>
      <c r="D67" s="106" t="str">
        <f aca="false">IF('Portfolio Register'!$A66="","",IF('Portfolio Register'!$U66="","",IFERROR(IF(EDATE(DATE(YEAR('Portfolio Register'!$U66),MONTH('Portfolio Register'!$U66),1),1)=DATE(2026,4,1),'Portfolio Register'!$A66&amp;" (1)",IF(EDATE(DATE(YEAR('Portfolio Register'!$U66),MONTH('Portfolio Register'!$U66),1),2)=DATE(2026,4,1),'Portfolio Register'!$A66&amp;" (2)",IF(EDATE(DATE(YEAR('Portfolio Register'!$U66),MONTH('Portfolio Register'!$U66),1),3)=DATE(2026,4,1),'Portfolio Register'!$A66&amp;" (FINAL)",""))),"")))</f>
        <v/>
      </c>
      <c r="E67" s="106" t="str">
        <f aca="false">IF('Portfolio Register'!$A66="","",IF('Portfolio Register'!$U66="","",IFERROR(IF(EDATE(DATE(YEAR('Portfolio Register'!$U66),MONTH('Portfolio Register'!$U66),1),1)=DATE(2026,5,1),'Portfolio Register'!$A66&amp;" (1)",IF(EDATE(DATE(YEAR('Portfolio Register'!$U66),MONTH('Portfolio Register'!$U66),1),2)=DATE(2026,5,1),'Portfolio Register'!$A66&amp;" (2)",IF(EDATE(DATE(YEAR('Portfolio Register'!$U66),MONTH('Portfolio Register'!$U66),1),3)=DATE(2026,5,1),'Portfolio Register'!$A66&amp;" (FINAL)",""))),"")))</f>
        <v/>
      </c>
      <c r="F67" s="106" t="str">
        <f aca="false">IF('Portfolio Register'!$A66="","",IF('Portfolio Register'!$U66="","",IFERROR(IF(EDATE(DATE(YEAR('Portfolio Register'!$U66),MONTH('Portfolio Register'!$U66),1),1)=DATE(2026,6,1),'Portfolio Register'!$A66&amp;" (1)",IF(EDATE(DATE(YEAR('Portfolio Register'!$U66),MONTH('Portfolio Register'!$U66),1),2)=DATE(2026,6,1),'Portfolio Register'!$A66&amp;" (2)",IF(EDATE(DATE(YEAR('Portfolio Register'!$U66),MONTH('Portfolio Register'!$U66),1),3)=DATE(2026,6,1),'Portfolio Register'!$A66&amp;" (FINAL)",""))),"")))</f>
        <v/>
      </c>
      <c r="G67" s="106" t="str">
        <f aca="false">IF('Portfolio Register'!$A66="","",IF('Portfolio Register'!$U66="","",IFERROR(IF(EDATE(DATE(YEAR('Portfolio Register'!$U66),MONTH('Portfolio Register'!$U66),1),1)=DATE(2026,7,1),'Portfolio Register'!$A66&amp;" (1)",IF(EDATE(DATE(YEAR('Portfolio Register'!$U66),MONTH('Portfolio Register'!$U66),1),2)=DATE(2026,7,1),'Portfolio Register'!$A66&amp;" (2)",IF(EDATE(DATE(YEAR('Portfolio Register'!$U66),MONTH('Portfolio Register'!$U66),1),3)=DATE(2026,7,1),'Portfolio Register'!$A66&amp;" (FINAL)",""))),"")))</f>
        <v/>
      </c>
      <c r="H67" s="107" t="str">
        <f aca="false">IF('Portfolio Register'!$A66="","",IF('Portfolio Register'!$U66="","",IFERROR(IF(EDATE(DATE(YEAR('Portfolio Register'!$U66),MONTH('Portfolio Register'!$U66),1),1)=DATE(2026,8,1),'Portfolio Register'!$A66&amp;" (1)",IF(EDATE(DATE(YEAR('Portfolio Register'!$U66),MONTH('Portfolio Register'!$U66),1),2)=DATE(2026,8,1),'Portfolio Register'!$A66&amp;" (2)",IF(EDATE(DATE(YEAR('Portfolio Register'!$U66),MONTH('Portfolio Register'!$U66),1),3)=DATE(2026,8,1),'Portfolio Register'!$A66&amp;" (FINAL)",""))),"")))</f>
        <v/>
      </c>
      <c r="I67" s="108" t="str">
        <f aca="false">IF('Portfolio Register'!$A66="","",IF('Portfolio Register'!$U66="","",IFERROR(IF(EDATE(DATE(YEAR('Portfolio Register'!$U66),MONTH('Portfolio Register'!$U66),1),1)=DATE(2026,9,1),'Portfolio Register'!$A66&amp;" (1)",IF(EDATE(DATE(YEAR('Portfolio Register'!$U66),MONTH('Portfolio Register'!$U66),1),2)=DATE(2026,9,1),'Portfolio Register'!$A66&amp;" (2)",IF(EDATE(DATE(YEAR('Portfolio Register'!$U66),MONTH('Portfolio Register'!$U66),1),3)=DATE(2026,9,1),'Portfolio Register'!$A66&amp;" (FINAL)",""))),"")))</f>
        <v/>
      </c>
      <c r="J67" s="108" t="str">
        <f aca="false">IF('Portfolio Register'!$A66="","",IF('Portfolio Register'!$U66="","",IFERROR(IF(EDATE(DATE(YEAR('Portfolio Register'!$U66),MONTH('Portfolio Register'!$U66),1),1)=DATE(2026,10,1),'Portfolio Register'!$A66&amp;" (1)",IF(EDATE(DATE(YEAR('Portfolio Register'!$U66),MONTH('Portfolio Register'!$U66),1),2)=DATE(2026,10,1),'Portfolio Register'!$A66&amp;" (2)",IF(EDATE(DATE(YEAR('Portfolio Register'!$U66),MONTH('Portfolio Register'!$U66),1),3)=DATE(2026,10,1),'Portfolio Register'!$A66&amp;" (FINAL)",""))),"")))</f>
        <v/>
      </c>
      <c r="K67" s="106" t="str">
        <f aca="false">IF('Portfolio Register'!$A66="","",IF('Portfolio Register'!$U66="","",IFERROR(IF(EDATE(DATE(YEAR('Portfolio Register'!$U66),MONTH('Portfolio Register'!$U66),1),1)=DATE(2026,11,1),'Portfolio Register'!$A66&amp;" (1)",IF(EDATE(DATE(YEAR('Portfolio Register'!$U66),MONTH('Portfolio Register'!$U66),1),2)=DATE(2026,11,1),'Portfolio Register'!$A66&amp;" (2)",IF(EDATE(DATE(YEAR('Portfolio Register'!$U66),MONTH('Portfolio Register'!$U66),1),3)=DATE(2026,11,1),'Portfolio Register'!$A66&amp;" (FINAL)",""))),"")))</f>
        <v/>
      </c>
      <c r="L67" s="106" t="str">
        <f aca="false">IF('Portfolio Register'!$A66="","",IF('Portfolio Register'!$U66="","",IFERROR(IF(EDATE(DATE(YEAR('Portfolio Register'!$U66),MONTH('Portfolio Register'!$U66),1),1)=DATE(2026,12,1),'Portfolio Register'!$A66&amp;" (1)",IF(EDATE(DATE(YEAR('Portfolio Register'!$U66),MONTH('Portfolio Register'!$U66),1),2)=DATE(2026,12,1),'Portfolio Register'!$A66&amp;" (2)",IF(EDATE(DATE(YEAR('Portfolio Register'!$U66),MONTH('Portfolio Register'!$U66),1),3)=DATE(2026,12,1),'Portfolio Register'!$A66&amp;" (FINAL)",""))),"")))</f>
        <v/>
      </c>
      <c r="M67" s="109" t="str">
        <f aca="false">IF('Portfolio Register'!$A66="","",IF('Portfolio Register'!$U66="","",IFERROR(IF(EDATE(DATE(YEAR('Portfolio Register'!$U66),MONTH('Portfolio Register'!$U66),1),1)=DATE(2027,1,1),'Portfolio Register'!$A66&amp;" (1)",IF(EDATE(DATE(YEAR('Portfolio Register'!$U66),MONTH('Portfolio Register'!$U66),1),2)=DATE(2027,1,1),'Portfolio Register'!$A66&amp;" (2)",IF(EDATE(DATE(YEAR('Portfolio Register'!$U66),MONTH('Portfolio Register'!$U66),1),3)=DATE(2027,1,1),'Portfolio Register'!$A66&amp;" (FINAL)",""))),"")))</f>
        <v/>
      </c>
      <c r="N67" s="106" t="str">
        <f aca="false">IF('Portfolio Register'!$A66="","",IF('Portfolio Register'!$U66="","",IFERROR(IF(EDATE(DATE(YEAR('Portfolio Register'!$U66),MONTH('Portfolio Register'!$U66),1),1)=DATE(2027,2,1),'Portfolio Register'!$A66&amp;" (1)",IF(EDATE(DATE(YEAR('Portfolio Register'!$U66),MONTH('Portfolio Register'!$U66),1),2)=DATE(2027,2,1),'Portfolio Register'!$A66&amp;" (2)",IF(EDATE(DATE(YEAR('Portfolio Register'!$U66),MONTH('Portfolio Register'!$U66),1),3)=DATE(2027,2,1),'Portfolio Register'!$A66&amp;" (FINAL)",""))),"")))</f>
        <v/>
      </c>
      <c r="O67" s="106" t="str">
        <f aca="false">IF('Portfolio Register'!$A66="","",IF('Portfolio Register'!$U66="","",IFERROR(IF(EDATE(DATE(YEAR('Portfolio Register'!$U66),MONTH('Portfolio Register'!$U66),1),1)=DATE(2027,3,1),'Portfolio Register'!$A66&amp;" (1)",IF(EDATE(DATE(YEAR('Portfolio Register'!$U66),MONTH('Portfolio Register'!$U66),1),2)=DATE(2027,3,1),'Portfolio Register'!$A66&amp;" (2)",IF(EDATE(DATE(YEAR('Portfolio Register'!$U66),MONTH('Portfolio Register'!$U66),1),3)=DATE(2027,3,1),'Portfolio Register'!$A66&amp;" (FINAL)",""))),"")))</f>
        <v/>
      </c>
      <c r="P67" s="106" t="str">
        <f aca="false">IF('Portfolio Register'!$A66="","",IF('Portfolio Register'!$U66="","",IFERROR(IF(EDATE(DATE(YEAR('Portfolio Register'!$U66),MONTH('Portfolio Register'!$U66),1),1)=DATE(2027,4,1),'Portfolio Register'!$A66&amp;" (1)",IF(EDATE(DATE(YEAR('Portfolio Register'!$U66),MONTH('Portfolio Register'!$U66),1),2)=DATE(2027,4,1),'Portfolio Register'!$A66&amp;" (2)",IF(EDATE(DATE(YEAR('Portfolio Register'!$U66),MONTH('Portfolio Register'!$U66),1),3)=DATE(2027,4,1),'Portfolio Register'!$A66&amp;" (FINAL)",""))),"")))</f>
        <v/>
      </c>
      <c r="Q67" s="106" t="str">
        <f aca="false">IF('Portfolio Register'!$A66="","",IF('Portfolio Register'!$U66="","",IFERROR(IF(EDATE(DATE(YEAR('Portfolio Register'!$U66),MONTH('Portfolio Register'!$U66),1),1)=DATE(2027,5,1),'Portfolio Register'!$A66&amp;" (1)",IF(EDATE(DATE(YEAR('Portfolio Register'!$U66),MONTH('Portfolio Register'!$U66),1),2)=DATE(2027,5,1),'Portfolio Register'!$A66&amp;" (2)",IF(EDATE(DATE(YEAR('Portfolio Register'!$U66),MONTH('Portfolio Register'!$U66),1),3)=DATE(2027,5,1),'Portfolio Register'!$A66&amp;" (FINAL)",""))),"")))</f>
        <v/>
      </c>
      <c r="R67" s="106" t="str">
        <f aca="false">IF('Portfolio Register'!$A66="","",IF('Portfolio Register'!$U66="","",IFERROR(IF(EDATE(DATE(YEAR('Portfolio Register'!$U66),MONTH('Portfolio Register'!$U66),1),1)=DATE(2027,6,1),'Portfolio Register'!$A66&amp;" (1)",IF(EDATE(DATE(YEAR('Portfolio Register'!$U66),MONTH('Portfolio Register'!$U66),1),2)=DATE(2027,6,1),'Portfolio Register'!$A66&amp;" (2)",IF(EDATE(DATE(YEAR('Portfolio Register'!$U66),MONTH('Portfolio Register'!$U66),1),3)=DATE(2027,6,1),'Portfolio Register'!$A66&amp;" (FINAL)",""))),"")))</f>
        <v/>
      </c>
      <c r="S67" s="106" t="str">
        <f aca="false">IF('Portfolio Register'!$A66="","",IF('Portfolio Register'!$U66="","",IFERROR(IF(EDATE(DATE(YEAR('Portfolio Register'!$U66),MONTH('Portfolio Register'!$U66),1),1)=DATE(2027,7,1),'Portfolio Register'!$A66&amp;" (1)",IF(EDATE(DATE(YEAR('Portfolio Register'!$U66),MONTH('Portfolio Register'!$U66),1),2)=DATE(2027,7,1),'Portfolio Register'!$A66&amp;" (2)",IF(EDATE(DATE(YEAR('Portfolio Register'!$U66),MONTH('Portfolio Register'!$U66),1),3)=DATE(2027,7,1),'Portfolio Register'!$A66&amp;" (FINAL)",""))),"")))</f>
        <v/>
      </c>
      <c r="T67" s="106" t="str">
        <f aca="false">IF('Portfolio Register'!$A66="","",IF('Portfolio Register'!$U66="","",IFERROR(IF(EDATE(DATE(YEAR('Portfolio Register'!$U66),MONTH('Portfolio Register'!$U66),1),1)=DATE(2027,8,1),'Portfolio Register'!$A66&amp;" (1)",IF(EDATE(DATE(YEAR('Portfolio Register'!$U66),MONTH('Portfolio Register'!$U66),1),2)=DATE(2027,8,1),'Portfolio Register'!$A66&amp;" (2)",IF(EDATE(DATE(YEAR('Portfolio Register'!$U66),MONTH('Portfolio Register'!$U66),1),3)=DATE(2027,8,1),'Portfolio Register'!$A66&amp;" (FINAL)",""))),"")))</f>
        <v/>
      </c>
      <c r="U67" s="106" t="str">
        <f aca="false">IF('Portfolio Register'!$A66="","",IF('Portfolio Register'!$U66="","",IFERROR(IF(EDATE(DATE(YEAR('Portfolio Register'!$U66),MONTH('Portfolio Register'!$U66),1),1)=DATE(2027,9,1),'Portfolio Register'!$A66&amp;" (1)",IF(EDATE(DATE(YEAR('Portfolio Register'!$U66),MONTH('Portfolio Register'!$U66),1),2)=DATE(2027,9,1),'Portfolio Register'!$A66&amp;" (2)",IF(EDATE(DATE(YEAR('Portfolio Register'!$U66),MONTH('Portfolio Register'!$U66),1),3)=DATE(2027,9,1),'Portfolio Register'!$A66&amp;" (FINAL)",""))),"")))</f>
        <v/>
      </c>
      <c r="V67" s="106" t="str">
        <f aca="false">IF('Portfolio Register'!$A66="","",IF('Portfolio Register'!$U66="","",IFERROR(IF(EDATE(DATE(YEAR('Portfolio Register'!$U66),MONTH('Portfolio Register'!$U66),1),1)=DATE(2027,10,1),'Portfolio Register'!$A66&amp;" (1)",IF(EDATE(DATE(YEAR('Portfolio Register'!$U66),MONTH('Portfolio Register'!$U66),1),2)=DATE(2027,10,1),'Portfolio Register'!$A66&amp;" (2)",IF(EDATE(DATE(YEAR('Portfolio Register'!$U66),MONTH('Portfolio Register'!$U66),1),3)=DATE(2027,10,1),'Portfolio Register'!$A66&amp;" (FINAL)",""))),"")))</f>
        <v/>
      </c>
      <c r="W67" s="106" t="str">
        <f aca="false">IF('Portfolio Register'!$A66="","",IF('Portfolio Register'!$U66="","",IFERROR(IF(EDATE(DATE(YEAR('Portfolio Register'!$U66),MONTH('Portfolio Register'!$U66),1),1)=DATE(2027,11,1),'Portfolio Register'!$A66&amp;" (1)",IF(EDATE(DATE(YEAR('Portfolio Register'!$U66),MONTH('Portfolio Register'!$U66),1),2)=DATE(2027,11,1),'Portfolio Register'!$A66&amp;" (2)",IF(EDATE(DATE(YEAR('Portfolio Register'!$U66),MONTH('Portfolio Register'!$U66),1),3)=DATE(2027,11,1),'Portfolio Register'!$A66&amp;" (FINAL)",""))),"")))</f>
        <v/>
      </c>
      <c r="X67" s="106" t="str">
        <f aca="false">IF('Portfolio Register'!$A66="","",IF('Portfolio Register'!$U66="","",IFERROR(IF(EDATE(DATE(YEAR('Portfolio Register'!$U66),MONTH('Portfolio Register'!$U66),1),1)=DATE(2027,12,1),'Portfolio Register'!$A66&amp;" (1)",IF(EDATE(DATE(YEAR('Portfolio Register'!$U66),MONTH('Portfolio Register'!$U66),1),2)=DATE(2027,12,1),'Portfolio Register'!$A66&amp;" (2)",IF(EDATE(DATE(YEAR('Portfolio Register'!$U66),MONTH('Portfolio Register'!$U66),1),3)=DATE(2027,12,1),'Portfolio Register'!$A66&amp;" (FINAL)",""))),"")))</f>
        <v/>
      </c>
    </row>
    <row r="68" customFormat="false" ht="21.95" hidden="false" customHeight="true" outlineLevel="0" collapsed="false">
      <c r="A68" s="106" t="str">
        <f aca="false">IF('Portfolio Register'!$A67="","",IF('Portfolio Register'!$U67="","",IFERROR(IF(EDATE(DATE(YEAR('Portfolio Register'!$U67),MONTH('Portfolio Register'!$U67),1),1)=DATE(2026,1,1),'Portfolio Register'!$A67&amp;" (1)",IF(EDATE(DATE(YEAR('Portfolio Register'!$U67),MONTH('Portfolio Register'!$U67),1),2)=DATE(2026,1,1),'Portfolio Register'!$A67&amp;" (2)",IF(EDATE(DATE(YEAR('Portfolio Register'!$U67),MONTH('Portfolio Register'!$U67),1),3)=DATE(2026,1,1),'Portfolio Register'!$A67&amp;" (FINAL)",""))),"")))</f>
        <v/>
      </c>
      <c r="B68" s="106" t="str">
        <f aca="false">IF('Portfolio Register'!$A67="","",IF('Portfolio Register'!$U67="","",IFERROR(IF(EDATE(DATE(YEAR('Portfolio Register'!$U67),MONTH('Portfolio Register'!$U67),1),1)=DATE(2026,2,1),'Portfolio Register'!$A67&amp;" (1)",IF(EDATE(DATE(YEAR('Portfolio Register'!$U67),MONTH('Portfolio Register'!$U67),1),2)=DATE(2026,2,1),'Portfolio Register'!$A67&amp;" (2)",IF(EDATE(DATE(YEAR('Portfolio Register'!$U67),MONTH('Portfolio Register'!$U67),1),3)=DATE(2026,2,1),'Portfolio Register'!$A67&amp;" (FINAL)",""))),"")))</f>
        <v/>
      </c>
      <c r="C68" s="106" t="str">
        <f aca="false">IF('Portfolio Register'!$A67="","",IF('Portfolio Register'!$U67="","",IFERROR(IF(EDATE(DATE(YEAR('Portfolio Register'!$U67),MONTH('Portfolio Register'!$U67),1),1)=DATE(2026,3,1),'Portfolio Register'!$A67&amp;" (1)",IF(EDATE(DATE(YEAR('Portfolio Register'!$U67),MONTH('Portfolio Register'!$U67),1),2)=DATE(2026,3,1),'Portfolio Register'!$A67&amp;" (2)",IF(EDATE(DATE(YEAR('Portfolio Register'!$U67),MONTH('Portfolio Register'!$U67),1),3)=DATE(2026,3,1),'Portfolio Register'!$A67&amp;" (FINAL)",""))),"")))</f>
        <v/>
      </c>
      <c r="D68" s="106" t="str">
        <f aca="false">IF('Portfolio Register'!$A67="","",IF('Portfolio Register'!$U67="","",IFERROR(IF(EDATE(DATE(YEAR('Portfolio Register'!$U67),MONTH('Portfolio Register'!$U67),1),1)=DATE(2026,4,1),'Portfolio Register'!$A67&amp;" (1)",IF(EDATE(DATE(YEAR('Portfolio Register'!$U67),MONTH('Portfolio Register'!$U67),1),2)=DATE(2026,4,1),'Portfolio Register'!$A67&amp;" (2)",IF(EDATE(DATE(YEAR('Portfolio Register'!$U67),MONTH('Portfolio Register'!$U67),1),3)=DATE(2026,4,1),'Portfolio Register'!$A67&amp;" (FINAL)",""))),"")))</f>
        <v/>
      </c>
      <c r="E68" s="106" t="str">
        <f aca="false">IF('Portfolio Register'!$A67="","",IF('Portfolio Register'!$U67="","",IFERROR(IF(EDATE(DATE(YEAR('Portfolio Register'!$U67),MONTH('Portfolio Register'!$U67),1),1)=DATE(2026,5,1),'Portfolio Register'!$A67&amp;" (1)",IF(EDATE(DATE(YEAR('Portfolio Register'!$U67),MONTH('Portfolio Register'!$U67),1),2)=DATE(2026,5,1),'Portfolio Register'!$A67&amp;" (2)",IF(EDATE(DATE(YEAR('Portfolio Register'!$U67),MONTH('Portfolio Register'!$U67),1),3)=DATE(2026,5,1),'Portfolio Register'!$A67&amp;" (FINAL)",""))),"")))</f>
        <v/>
      </c>
      <c r="F68" s="106" t="str">
        <f aca="false">IF('Portfolio Register'!$A67="","",IF('Portfolio Register'!$U67="","",IFERROR(IF(EDATE(DATE(YEAR('Portfolio Register'!$U67),MONTH('Portfolio Register'!$U67),1),1)=DATE(2026,6,1),'Portfolio Register'!$A67&amp;" (1)",IF(EDATE(DATE(YEAR('Portfolio Register'!$U67),MONTH('Portfolio Register'!$U67),1),2)=DATE(2026,6,1),'Portfolio Register'!$A67&amp;" (2)",IF(EDATE(DATE(YEAR('Portfolio Register'!$U67),MONTH('Portfolio Register'!$U67),1),3)=DATE(2026,6,1),'Portfolio Register'!$A67&amp;" (FINAL)",""))),"")))</f>
        <v/>
      </c>
      <c r="G68" s="106" t="str">
        <f aca="false">IF('Portfolio Register'!$A67="","",IF('Portfolio Register'!$U67="","",IFERROR(IF(EDATE(DATE(YEAR('Portfolio Register'!$U67),MONTH('Portfolio Register'!$U67),1),1)=DATE(2026,7,1),'Portfolio Register'!$A67&amp;" (1)",IF(EDATE(DATE(YEAR('Portfolio Register'!$U67),MONTH('Portfolio Register'!$U67),1),2)=DATE(2026,7,1),'Portfolio Register'!$A67&amp;" (2)",IF(EDATE(DATE(YEAR('Portfolio Register'!$U67),MONTH('Portfolio Register'!$U67),1),3)=DATE(2026,7,1),'Portfolio Register'!$A67&amp;" (FINAL)",""))),"")))</f>
        <v/>
      </c>
      <c r="H68" s="107" t="str">
        <f aca="false">IF('Portfolio Register'!$A67="","",IF('Portfolio Register'!$U67="","",IFERROR(IF(EDATE(DATE(YEAR('Portfolio Register'!$U67),MONTH('Portfolio Register'!$U67),1),1)=DATE(2026,8,1),'Portfolio Register'!$A67&amp;" (1)",IF(EDATE(DATE(YEAR('Portfolio Register'!$U67),MONTH('Portfolio Register'!$U67),1),2)=DATE(2026,8,1),'Portfolio Register'!$A67&amp;" (2)",IF(EDATE(DATE(YEAR('Portfolio Register'!$U67),MONTH('Portfolio Register'!$U67),1),3)=DATE(2026,8,1),'Portfolio Register'!$A67&amp;" (FINAL)",""))),"")))</f>
        <v/>
      </c>
      <c r="I68" s="108" t="str">
        <f aca="false">IF('Portfolio Register'!$A67="","",IF('Portfolio Register'!$U67="","",IFERROR(IF(EDATE(DATE(YEAR('Portfolio Register'!$U67),MONTH('Portfolio Register'!$U67),1),1)=DATE(2026,9,1),'Portfolio Register'!$A67&amp;" (1)",IF(EDATE(DATE(YEAR('Portfolio Register'!$U67),MONTH('Portfolio Register'!$U67),1),2)=DATE(2026,9,1),'Portfolio Register'!$A67&amp;" (2)",IF(EDATE(DATE(YEAR('Portfolio Register'!$U67),MONTH('Portfolio Register'!$U67),1),3)=DATE(2026,9,1),'Portfolio Register'!$A67&amp;" (FINAL)",""))),"")))</f>
        <v/>
      </c>
      <c r="J68" s="108" t="str">
        <f aca="false">IF('Portfolio Register'!$A67="","",IF('Portfolio Register'!$U67="","",IFERROR(IF(EDATE(DATE(YEAR('Portfolio Register'!$U67),MONTH('Portfolio Register'!$U67),1),1)=DATE(2026,10,1),'Portfolio Register'!$A67&amp;" (1)",IF(EDATE(DATE(YEAR('Portfolio Register'!$U67),MONTH('Portfolio Register'!$U67),1),2)=DATE(2026,10,1),'Portfolio Register'!$A67&amp;" (2)",IF(EDATE(DATE(YEAR('Portfolio Register'!$U67),MONTH('Portfolio Register'!$U67),1),3)=DATE(2026,10,1),'Portfolio Register'!$A67&amp;" (FINAL)",""))),"")))</f>
        <v/>
      </c>
      <c r="K68" s="106" t="str">
        <f aca="false">IF('Portfolio Register'!$A67="","",IF('Portfolio Register'!$U67="","",IFERROR(IF(EDATE(DATE(YEAR('Portfolio Register'!$U67),MONTH('Portfolio Register'!$U67),1),1)=DATE(2026,11,1),'Portfolio Register'!$A67&amp;" (1)",IF(EDATE(DATE(YEAR('Portfolio Register'!$U67),MONTH('Portfolio Register'!$U67),1),2)=DATE(2026,11,1),'Portfolio Register'!$A67&amp;" (2)",IF(EDATE(DATE(YEAR('Portfolio Register'!$U67),MONTH('Portfolio Register'!$U67),1),3)=DATE(2026,11,1),'Portfolio Register'!$A67&amp;" (FINAL)",""))),"")))</f>
        <v/>
      </c>
      <c r="L68" s="106" t="str">
        <f aca="false">IF('Portfolio Register'!$A67="","",IF('Portfolio Register'!$U67="","",IFERROR(IF(EDATE(DATE(YEAR('Portfolio Register'!$U67),MONTH('Portfolio Register'!$U67),1),1)=DATE(2026,12,1),'Portfolio Register'!$A67&amp;" (1)",IF(EDATE(DATE(YEAR('Portfolio Register'!$U67),MONTH('Portfolio Register'!$U67),1),2)=DATE(2026,12,1),'Portfolio Register'!$A67&amp;" (2)",IF(EDATE(DATE(YEAR('Portfolio Register'!$U67),MONTH('Portfolio Register'!$U67),1),3)=DATE(2026,12,1),'Portfolio Register'!$A67&amp;" (FINAL)",""))),"")))</f>
        <v/>
      </c>
      <c r="M68" s="109" t="str">
        <f aca="false">IF('Portfolio Register'!$A67="","",IF('Portfolio Register'!$U67="","",IFERROR(IF(EDATE(DATE(YEAR('Portfolio Register'!$U67),MONTH('Portfolio Register'!$U67),1),1)=DATE(2027,1,1),'Portfolio Register'!$A67&amp;" (1)",IF(EDATE(DATE(YEAR('Portfolio Register'!$U67),MONTH('Portfolio Register'!$U67),1),2)=DATE(2027,1,1),'Portfolio Register'!$A67&amp;" (2)",IF(EDATE(DATE(YEAR('Portfolio Register'!$U67),MONTH('Portfolio Register'!$U67),1),3)=DATE(2027,1,1),'Portfolio Register'!$A67&amp;" (FINAL)",""))),"")))</f>
        <v/>
      </c>
      <c r="N68" s="106" t="str">
        <f aca="false">IF('Portfolio Register'!$A67="","",IF('Portfolio Register'!$U67="","",IFERROR(IF(EDATE(DATE(YEAR('Portfolio Register'!$U67),MONTH('Portfolio Register'!$U67),1),1)=DATE(2027,2,1),'Portfolio Register'!$A67&amp;" (1)",IF(EDATE(DATE(YEAR('Portfolio Register'!$U67),MONTH('Portfolio Register'!$U67),1),2)=DATE(2027,2,1),'Portfolio Register'!$A67&amp;" (2)",IF(EDATE(DATE(YEAR('Portfolio Register'!$U67),MONTH('Portfolio Register'!$U67),1),3)=DATE(2027,2,1),'Portfolio Register'!$A67&amp;" (FINAL)",""))),"")))</f>
        <v/>
      </c>
      <c r="O68" s="106" t="str">
        <f aca="false">IF('Portfolio Register'!$A67="","",IF('Portfolio Register'!$U67="","",IFERROR(IF(EDATE(DATE(YEAR('Portfolio Register'!$U67),MONTH('Portfolio Register'!$U67),1),1)=DATE(2027,3,1),'Portfolio Register'!$A67&amp;" (1)",IF(EDATE(DATE(YEAR('Portfolio Register'!$U67),MONTH('Portfolio Register'!$U67),1),2)=DATE(2027,3,1),'Portfolio Register'!$A67&amp;" (2)",IF(EDATE(DATE(YEAR('Portfolio Register'!$U67),MONTH('Portfolio Register'!$U67),1),3)=DATE(2027,3,1),'Portfolio Register'!$A67&amp;" (FINAL)",""))),"")))</f>
        <v/>
      </c>
      <c r="P68" s="106" t="str">
        <f aca="false">IF('Portfolio Register'!$A67="","",IF('Portfolio Register'!$U67="","",IFERROR(IF(EDATE(DATE(YEAR('Portfolio Register'!$U67),MONTH('Portfolio Register'!$U67),1),1)=DATE(2027,4,1),'Portfolio Register'!$A67&amp;" (1)",IF(EDATE(DATE(YEAR('Portfolio Register'!$U67),MONTH('Portfolio Register'!$U67),1),2)=DATE(2027,4,1),'Portfolio Register'!$A67&amp;" (2)",IF(EDATE(DATE(YEAR('Portfolio Register'!$U67),MONTH('Portfolio Register'!$U67),1),3)=DATE(2027,4,1),'Portfolio Register'!$A67&amp;" (FINAL)",""))),"")))</f>
        <v/>
      </c>
      <c r="Q68" s="106" t="str">
        <f aca="false">IF('Portfolio Register'!$A67="","",IF('Portfolio Register'!$U67="","",IFERROR(IF(EDATE(DATE(YEAR('Portfolio Register'!$U67),MONTH('Portfolio Register'!$U67),1),1)=DATE(2027,5,1),'Portfolio Register'!$A67&amp;" (1)",IF(EDATE(DATE(YEAR('Portfolio Register'!$U67),MONTH('Portfolio Register'!$U67),1),2)=DATE(2027,5,1),'Portfolio Register'!$A67&amp;" (2)",IF(EDATE(DATE(YEAR('Portfolio Register'!$U67),MONTH('Portfolio Register'!$U67),1),3)=DATE(2027,5,1),'Portfolio Register'!$A67&amp;" (FINAL)",""))),"")))</f>
        <v/>
      </c>
      <c r="R68" s="106" t="str">
        <f aca="false">IF('Portfolio Register'!$A67="","",IF('Portfolio Register'!$U67="","",IFERROR(IF(EDATE(DATE(YEAR('Portfolio Register'!$U67),MONTH('Portfolio Register'!$U67),1),1)=DATE(2027,6,1),'Portfolio Register'!$A67&amp;" (1)",IF(EDATE(DATE(YEAR('Portfolio Register'!$U67),MONTH('Portfolio Register'!$U67),1),2)=DATE(2027,6,1),'Portfolio Register'!$A67&amp;" (2)",IF(EDATE(DATE(YEAR('Portfolio Register'!$U67),MONTH('Portfolio Register'!$U67),1),3)=DATE(2027,6,1),'Portfolio Register'!$A67&amp;" (FINAL)",""))),"")))</f>
        <v/>
      </c>
      <c r="S68" s="106" t="str">
        <f aca="false">IF('Portfolio Register'!$A67="","",IF('Portfolio Register'!$U67="","",IFERROR(IF(EDATE(DATE(YEAR('Portfolio Register'!$U67),MONTH('Portfolio Register'!$U67),1),1)=DATE(2027,7,1),'Portfolio Register'!$A67&amp;" (1)",IF(EDATE(DATE(YEAR('Portfolio Register'!$U67),MONTH('Portfolio Register'!$U67),1),2)=DATE(2027,7,1),'Portfolio Register'!$A67&amp;" (2)",IF(EDATE(DATE(YEAR('Portfolio Register'!$U67),MONTH('Portfolio Register'!$U67),1),3)=DATE(2027,7,1),'Portfolio Register'!$A67&amp;" (FINAL)",""))),"")))</f>
        <v/>
      </c>
      <c r="T68" s="106" t="str">
        <f aca="false">IF('Portfolio Register'!$A67="","",IF('Portfolio Register'!$U67="","",IFERROR(IF(EDATE(DATE(YEAR('Portfolio Register'!$U67),MONTH('Portfolio Register'!$U67),1),1)=DATE(2027,8,1),'Portfolio Register'!$A67&amp;" (1)",IF(EDATE(DATE(YEAR('Portfolio Register'!$U67),MONTH('Portfolio Register'!$U67),1),2)=DATE(2027,8,1),'Portfolio Register'!$A67&amp;" (2)",IF(EDATE(DATE(YEAR('Portfolio Register'!$U67),MONTH('Portfolio Register'!$U67),1),3)=DATE(2027,8,1),'Portfolio Register'!$A67&amp;" (FINAL)",""))),"")))</f>
        <v/>
      </c>
      <c r="U68" s="106" t="str">
        <f aca="false">IF('Portfolio Register'!$A67="","",IF('Portfolio Register'!$U67="","",IFERROR(IF(EDATE(DATE(YEAR('Portfolio Register'!$U67),MONTH('Portfolio Register'!$U67),1),1)=DATE(2027,9,1),'Portfolio Register'!$A67&amp;" (1)",IF(EDATE(DATE(YEAR('Portfolio Register'!$U67),MONTH('Portfolio Register'!$U67),1),2)=DATE(2027,9,1),'Portfolio Register'!$A67&amp;" (2)",IF(EDATE(DATE(YEAR('Portfolio Register'!$U67),MONTH('Portfolio Register'!$U67),1),3)=DATE(2027,9,1),'Portfolio Register'!$A67&amp;" (FINAL)",""))),"")))</f>
        <v/>
      </c>
      <c r="V68" s="106" t="str">
        <f aca="false">IF('Portfolio Register'!$A67="","",IF('Portfolio Register'!$U67="","",IFERROR(IF(EDATE(DATE(YEAR('Portfolio Register'!$U67),MONTH('Portfolio Register'!$U67),1),1)=DATE(2027,10,1),'Portfolio Register'!$A67&amp;" (1)",IF(EDATE(DATE(YEAR('Portfolio Register'!$U67),MONTH('Portfolio Register'!$U67),1),2)=DATE(2027,10,1),'Portfolio Register'!$A67&amp;" (2)",IF(EDATE(DATE(YEAR('Portfolio Register'!$U67),MONTH('Portfolio Register'!$U67),1),3)=DATE(2027,10,1),'Portfolio Register'!$A67&amp;" (FINAL)",""))),"")))</f>
        <v/>
      </c>
      <c r="W68" s="106" t="str">
        <f aca="false">IF('Portfolio Register'!$A67="","",IF('Portfolio Register'!$U67="","",IFERROR(IF(EDATE(DATE(YEAR('Portfolio Register'!$U67),MONTH('Portfolio Register'!$U67),1),1)=DATE(2027,11,1),'Portfolio Register'!$A67&amp;" (1)",IF(EDATE(DATE(YEAR('Portfolio Register'!$U67),MONTH('Portfolio Register'!$U67),1),2)=DATE(2027,11,1),'Portfolio Register'!$A67&amp;" (2)",IF(EDATE(DATE(YEAR('Portfolio Register'!$U67),MONTH('Portfolio Register'!$U67),1),3)=DATE(2027,11,1),'Portfolio Register'!$A67&amp;" (FINAL)",""))),"")))</f>
        <v/>
      </c>
      <c r="X68" s="106" t="str">
        <f aca="false">IF('Portfolio Register'!$A67="","",IF('Portfolio Register'!$U67="","",IFERROR(IF(EDATE(DATE(YEAR('Portfolio Register'!$U67),MONTH('Portfolio Register'!$U67),1),1)=DATE(2027,12,1),'Portfolio Register'!$A67&amp;" (1)",IF(EDATE(DATE(YEAR('Portfolio Register'!$U67),MONTH('Portfolio Register'!$U67),1),2)=DATE(2027,12,1),'Portfolio Register'!$A67&amp;" (2)",IF(EDATE(DATE(YEAR('Portfolio Register'!$U67),MONTH('Portfolio Register'!$U67),1),3)=DATE(2027,12,1),'Portfolio Register'!$A67&amp;" (FINAL)",""))),"")))</f>
        <v/>
      </c>
    </row>
    <row r="69" customFormat="false" ht="21.95" hidden="false" customHeight="true" outlineLevel="0" collapsed="false">
      <c r="A69" s="106" t="str">
        <f aca="false">IF('Portfolio Register'!$A68="","",IF('Portfolio Register'!$U68="","",IFERROR(IF(EDATE(DATE(YEAR('Portfolio Register'!$U68),MONTH('Portfolio Register'!$U68),1),1)=DATE(2026,1,1),'Portfolio Register'!$A68&amp;" (1)",IF(EDATE(DATE(YEAR('Portfolio Register'!$U68),MONTH('Portfolio Register'!$U68),1),2)=DATE(2026,1,1),'Portfolio Register'!$A68&amp;" (2)",IF(EDATE(DATE(YEAR('Portfolio Register'!$U68),MONTH('Portfolio Register'!$U68),1),3)=DATE(2026,1,1),'Portfolio Register'!$A68&amp;" (FINAL)",""))),"")))</f>
        <v/>
      </c>
      <c r="B69" s="106" t="str">
        <f aca="false">IF('Portfolio Register'!$A68="","",IF('Portfolio Register'!$U68="","",IFERROR(IF(EDATE(DATE(YEAR('Portfolio Register'!$U68),MONTH('Portfolio Register'!$U68),1),1)=DATE(2026,2,1),'Portfolio Register'!$A68&amp;" (1)",IF(EDATE(DATE(YEAR('Portfolio Register'!$U68),MONTH('Portfolio Register'!$U68),1),2)=DATE(2026,2,1),'Portfolio Register'!$A68&amp;" (2)",IF(EDATE(DATE(YEAR('Portfolio Register'!$U68),MONTH('Portfolio Register'!$U68),1),3)=DATE(2026,2,1),'Portfolio Register'!$A68&amp;" (FINAL)",""))),"")))</f>
        <v/>
      </c>
      <c r="C69" s="106" t="str">
        <f aca="false">IF('Portfolio Register'!$A68="","",IF('Portfolio Register'!$U68="","",IFERROR(IF(EDATE(DATE(YEAR('Portfolio Register'!$U68),MONTH('Portfolio Register'!$U68),1),1)=DATE(2026,3,1),'Portfolio Register'!$A68&amp;" (1)",IF(EDATE(DATE(YEAR('Portfolio Register'!$U68),MONTH('Portfolio Register'!$U68),1),2)=DATE(2026,3,1),'Portfolio Register'!$A68&amp;" (2)",IF(EDATE(DATE(YEAR('Portfolio Register'!$U68),MONTH('Portfolio Register'!$U68),1),3)=DATE(2026,3,1),'Portfolio Register'!$A68&amp;" (FINAL)",""))),"")))</f>
        <v/>
      </c>
      <c r="D69" s="106" t="str">
        <f aca="false">IF('Portfolio Register'!$A68="","",IF('Portfolio Register'!$U68="","",IFERROR(IF(EDATE(DATE(YEAR('Portfolio Register'!$U68),MONTH('Portfolio Register'!$U68),1),1)=DATE(2026,4,1),'Portfolio Register'!$A68&amp;" (1)",IF(EDATE(DATE(YEAR('Portfolio Register'!$U68),MONTH('Portfolio Register'!$U68),1),2)=DATE(2026,4,1),'Portfolio Register'!$A68&amp;" (2)",IF(EDATE(DATE(YEAR('Portfolio Register'!$U68),MONTH('Portfolio Register'!$U68),1),3)=DATE(2026,4,1),'Portfolio Register'!$A68&amp;" (FINAL)",""))),"")))</f>
        <v/>
      </c>
      <c r="E69" s="106" t="str">
        <f aca="false">IF('Portfolio Register'!$A68="","",IF('Portfolio Register'!$U68="","",IFERROR(IF(EDATE(DATE(YEAR('Portfolio Register'!$U68),MONTH('Portfolio Register'!$U68),1),1)=DATE(2026,5,1),'Portfolio Register'!$A68&amp;" (1)",IF(EDATE(DATE(YEAR('Portfolio Register'!$U68),MONTH('Portfolio Register'!$U68),1),2)=DATE(2026,5,1),'Portfolio Register'!$A68&amp;" (2)",IF(EDATE(DATE(YEAR('Portfolio Register'!$U68),MONTH('Portfolio Register'!$U68),1),3)=DATE(2026,5,1),'Portfolio Register'!$A68&amp;" (FINAL)",""))),"")))</f>
        <v/>
      </c>
      <c r="F69" s="106" t="str">
        <f aca="false">IF('Portfolio Register'!$A68="","",IF('Portfolio Register'!$U68="","",IFERROR(IF(EDATE(DATE(YEAR('Portfolio Register'!$U68),MONTH('Portfolio Register'!$U68),1),1)=DATE(2026,6,1),'Portfolio Register'!$A68&amp;" (1)",IF(EDATE(DATE(YEAR('Portfolio Register'!$U68),MONTH('Portfolio Register'!$U68),1),2)=DATE(2026,6,1),'Portfolio Register'!$A68&amp;" (2)",IF(EDATE(DATE(YEAR('Portfolio Register'!$U68),MONTH('Portfolio Register'!$U68),1),3)=DATE(2026,6,1),'Portfolio Register'!$A68&amp;" (FINAL)",""))),"")))</f>
        <v/>
      </c>
      <c r="G69" s="106" t="str">
        <f aca="false">IF('Portfolio Register'!$A68="","",IF('Portfolio Register'!$U68="","",IFERROR(IF(EDATE(DATE(YEAR('Portfolio Register'!$U68),MONTH('Portfolio Register'!$U68),1),1)=DATE(2026,7,1),'Portfolio Register'!$A68&amp;" (1)",IF(EDATE(DATE(YEAR('Portfolio Register'!$U68),MONTH('Portfolio Register'!$U68),1),2)=DATE(2026,7,1),'Portfolio Register'!$A68&amp;" (2)",IF(EDATE(DATE(YEAR('Portfolio Register'!$U68),MONTH('Portfolio Register'!$U68),1),3)=DATE(2026,7,1),'Portfolio Register'!$A68&amp;" (FINAL)",""))),"")))</f>
        <v/>
      </c>
      <c r="H69" s="107" t="str">
        <f aca="false">IF('Portfolio Register'!$A68="","",IF('Portfolio Register'!$U68="","",IFERROR(IF(EDATE(DATE(YEAR('Portfolio Register'!$U68),MONTH('Portfolio Register'!$U68),1),1)=DATE(2026,8,1),'Portfolio Register'!$A68&amp;" (1)",IF(EDATE(DATE(YEAR('Portfolio Register'!$U68),MONTH('Portfolio Register'!$U68),1),2)=DATE(2026,8,1),'Portfolio Register'!$A68&amp;" (2)",IF(EDATE(DATE(YEAR('Portfolio Register'!$U68),MONTH('Portfolio Register'!$U68),1),3)=DATE(2026,8,1),'Portfolio Register'!$A68&amp;" (FINAL)",""))),"")))</f>
        <v/>
      </c>
      <c r="I69" s="108" t="str">
        <f aca="false">IF('Portfolio Register'!$A68="","",IF('Portfolio Register'!$U68="","",IFERROR(IF(EDATE(DATE(YEAR('Portfolio Register'!$U68),MONTH('Portfolio Register'!$U68),1),1)=DATE(2026,9,1),'Portfolio Register'!$A68&amp;" (1)",IF(EDATE(DATE(YEAR('Portfolio Register'!$U68),MONTH('Portfolio Register'!$U68),1),2)=DATE(2026,9,1),'Portfolio Register'!$A68&amp;" (2)",IF(EDATE(DATE(YEAR('Portfolio Register'!$U68),MONTH('Portfolio Register'!$U68),1),3)=DATE(2026,9,1),'Portfolio Register'!$A68&amp;" (FINAL)",""))),"")))</f>
        <v/>
      </c>
      <c r="J69" s="108" t="str">
        <f aca="false">IF('Portfolio Register'!$A68="","",IF('Portfolio Register'!$U68="","",IFERROR(IF(EDATE(DATE(YEAR('Portfolio Register'!$U68),MONTH('Portfolio Register'!$U68),1),1)=DATE(2026,10,1),'Portfolio Register'!$A68&amp;" (1)",IF(EDATE(DATE(YEAR('Portfolio Register'!$U68),MONTH('Portfolio Register'!$U68),1),2)=DATE(2026,10,1),'Portfolio Register'!$A68&amp;" (2)",IF(EDATE(DATE(YEAR('Portfolio Register'!$U68),MONTH('Portfolio Register'!$U68),1),3)=DATE(2026,10,1),'Portfolio Register'!$A68&amp;" (FINAL)",""))),"")))</f>
        <v/>
      </c>
      <c r="K69" s="106" t="str">
        <f aca="false">IF('Portfolio Register'!$A68="","",IF('Portfolio Register'!$U68="","",IFERROR(IF(EDATE(DATE(YEAR('Portfolio Register'!$U68),MONTH('Portfolio Register'!$U68),1),1)=DATE(2026,11,1),'Portfolio Register'!$A68&amp;" (1)",IF(EDATE(DATE(YEAR('Portfolio Register'!$U68),MONTH('Portfolio Register'!$U68),1),2)=DATE(2026,11,1),'Portfolio Register'!$A68&amp;" (2)",IF(EDATE(DATE(YEAR('Portfolio Register'!$U68),MONTH('Portfolio Register'!$U68),1),3)=DATE(2026,11,1),'Portfolio Register'!$A68&amp;" (FINAL)",""))),"")))</f>
        <v/>
      </c>
      <c r="L69" s="106" t="str">
        <f aca="false">IF('Portfolio Register'!$A68="","",IF('Portfolio Register'!$U68="","",IFERROR(IF(EDATE(DATE(YEAR('Portfolio Register'!$U68),MONTH('Portfolio Register'!$U68),1),1)=DATE(2026,12,1),'Portfolio Register'!$A68&amp;" (1)",IF(EDATE(DATE(YEAR('Portfolio Register'!$U68),MONTH('Portfolio Register'!$U68),1),2)=DATE(2026,12,1),'Portfolio Register'!$A68&amp;" (2)",IF(EDATE(DATE(YEAR('Portfolio Register'!$U68),MONTH('Portfolio Register'!$U68),1),3)=DATE(2026,12,1),'Portfolio Register'!$A68&amp;" (FINAL)",""))),"")))</f>
        <v/>
      </c>
      <c r="M69" s="109" t="str">
        <f aca="false">IF('Portfolio Register'!$A68="","",IF('Portfolio Register'!$U68="","",IFERROR(IF(EDATE(DATE(YEAR('Portfolio Register'!$U68),MONTH('Portfolio Register'!$U68),1),1)=DATE(2027,1,1),'Portfolio Register'!$A68&amp;" (1)",IF(EDATE(DATE(YEAR('Portfolio Register'!$U68),MONTH('Portfolio Register'!$U68),1),2)=DATE(2027,1,1),'Portfolio Register'!$A68&amp;" (2)",IF(EDATE(DATE(YEAR('Portfolio Register'!$U68),MONTH('Portfolio Register'!$U68),1),3)=DATE(2027,1,1),'Portfolio Register'!$A68&amp;" (FINAL)",""))),"")))</f>
        <v/>
      </c>
      <c r="N69" s="106" t="str">
        <f aca="false">IF('Portfolio Register'!$A68="","",IF('Portfolio Register'!$U68="","",IFERROR(IF(EDATE(DATE(YEAR('Portfolio Register'!$U68),MONTH('Portfolio Register'!$U68),1),1)=DATE(2027,2,1),'Portfolio Register'!$A68&amp;" (1)",IF(EDATE(DATE(YEAR('Portfolio Register'!$U68),MONTH('Portfolio Register'!$U68),1),2)=DATE(2027,2,1),'Portfolio Register'!$A68&amp;" (2)",IF(EDATE(DATE(YEAR('Portfolio Register'!$U68),MONTH('Portfolio Register'!$U68),1),3)=DATE(2027,2,1),'Portfolio Register'!$A68&amp;" (FINAL)",""))),"")))</f>
        <v/>
      </c>
      <c r="O69" s="106" t="str">
        <f aca="false">IF('Portfolio Register'!$A68="","",IF('Portfolio Register'!$U68="","",IFERROR(IF(EDATE(DATE(YEAR('Portfolio Register'!$U68),MONTH('Portfolio Register'!$U68),1),1)=DATE(2027,3,1),'Portfolio Register'!$A68&amp;" (1)",IF(EDATE(DATE(YEAR('Portfolio Register'!$U68),MONTH('Portfolio Register'!$U68),1),2)=DATE(2027,3,1),'Portfolio Register'!$A68&amp;" (2)",IF(EDATE(DATE(YEAR('Portfolio Register'!$U68),MONTH('Portfolio Register'!$U68),1),3)=DATE(2027,3,1),'Portfolio Register'!$A68&amp;" (FINAL)",""))),"")))</f>
        <v/>
      </c>
      <c r="P69" s="106" t="str">
        <f aca="false">IF('Portfolio Register'!$A68="","",IF('Portfolio Register'!$U68="","",IFERROR(IF(EDATE(DATE(YEAR('Portfolio Register'!$U68),MONTH('Portfolio Register'!$U68),1),1)=DATE(2027,4,1),'Portfolio Register'!$A68&amp;" (1)",IF(EDATE(DATE(YEAR('Portfolio Register'!$U68),MONTH('Portfolio Register'!$U68),1),2)=DATE(2027,4,1),'Portfolio Register'!$A68&amp;" (2)",IF(EDATE(DATE(YEAR('Portfolio Register'!$U68),MONTH('Portfolio Register'!$U68),1),3)=DATE(2027,4,1),'Portfolio Register'!$A68&amp;" (FINAL)",""))),"")))</f>
        <v/>
      </c>
      <c r="Q69" s="106" t="str">
        <f aca="false">IF('Portfolio Register'!$A68="","",IF('Portfolio Register'!$U68="","",IFERROR(IF(EDATE(DATE(YEAR('Portfolio Register'!$U68),MONTH('Portfolio Register'!$U68),1),1)=DATE(2027,5,1),'Portfolio Register'!$A68&amp;" (1)",IF(EDATE(DATE(YEAR('Portfolio Register'!$U68),MONTH('Portfolio Register'!$U68),1),2)=DATE(2027,5,1),'Portfolio Register'!$A68&amp;" (2)",IF(EDATE(DATE(YEAR('Portfolio Register'!$U68),MONTH('Portfolio Register'!$U68),1),3)=DATE(2027,5,1),'Portfolio Register'!$A68&amp;" (FINAL)",""))),"")))</f>
        <v/>
      </c>
      <c r="R69" s="106" t="str">
        <f aca="false">IF('Portfolio Register'!$A68="","",IF('Portfolio Register'!$U68="","",IFERROR(IF(EDATE(DATE(YEAR('Portfolio Register'!$U68),MONTH('Portfolio Register'!$U68),1),1)=DATE(2027,6,1),'Portfolio Register'!$A68&amp;" (1)",IF(EDATE(DATE(YEAR('Portfolio Register'!$U68),MONTH('Portfolio Register'!$U68),1),2)=DATE(2027,6,1),'Portfolio Register'!$A68&amp;" (2)",IF(EDATE(DATE(YEAR('Portfolio Register'!$U68),MONTH('Portfolio Register'!$U68),1),3)=DATE(2027,6,1),'Portfolio Register'!$A68&amp;" (FINAL)",""))),"")))</f>
        <v/>
      </c>
      <c r="S69" s="106" t="str">
        <f aca="false">IF('Portfolio Register'!$A68="","",IF('Portfolio Register'!$U68="","",IFERROR(IF(EDATE(DATE(YEAR('Portfolio Register'!$U68),MONTH('Portfolio Register'!$U68),1),1)=DATE(2027,7,1),'Portfolio Register'!$A68&amp;" (1)",IF(EDATE(DATE(YEAR('Portfolio Register'!$U68),MONTH('Portfolio Register'!$U68),1),2)=DATE(2027,7,1),'Portfolio Register'!$A68&amp;" (2)",IF(EDATE(DATE(YEAR('Portfolio Register'!$U68),MONTH('Portfolio Register'!$U68),1),3)=DATE(2027,7,1),'Portfolio Register'!$A68&amp;" (FINAL)",""))),"")))</f>
        <v/>
      </c>
      <c r="T69" s="106" t="str">
        <f aca="false">IF('Portfolio Register'!$A68="","",IF('Portfolio Register'!$U68="","",IFERROR(IF(EDATE(DATE(YEAR('Portfolio Register'!$U68),MONTH('Portfolio Register'!$U68),1),1)=DATE(2027,8,1),'Portfolio Register'!$A68&amp;" (1)",IF(EDATE(DATE(YEAR('Portfolio Register'!$U68),MONTH('Portfolio Register'!$U68),1),2)=DATE(2027,8,1),'Portfolio Register'!$A68&amp;" (2)",IF(EDATE(DATE(YEAR('Portfolio Register'!$U68),MONTH('Portfolio Register'!$U68),1),3)=DATE(2027,8,1),'Portfolio Register'!$A68&amp;" (FINAL)",""))),"")))</f>
        <v/>
      </c>
      <c r="U69" s="106" t="str">
        <f aca="false">IF('Portfolio Register'!$A68="","",IF('Portfolio Register'!$U68="","",IFERROR(IF(EDATE(DATE(YEAR('Portfolio Register'!$U68),MONTH('Portfolio Register'!$U68),1),1)=DATE(2027,9,1),'Portfolio Register'!$A68&amp;" (1)",IF(EDATE(DATE(YEAR('Portfolio Register'!$U68),MONTH('Portfolio Register'!$U68),1),2)=DATE(2027,9,1),'Portfolio Register'!$A68&amp;" (2)",IF(EDATE(DATE(YEAR('Portfolio Register'!$U68),MONTH('Portfolio Register'!$U68),1),3)=DATE(2027,9,1),'Portfolio Register'!$A68&amp;" (FINAL)",""))),"")))</f>
        <v/>
      </c>
      <c r="V69" s="106" t="str">
        <f aca="false">IF('Portfolio Register'!$A68="","",IF('Portfolio Register'!$U68="","",IFERROR(IF(EDATE(DATE(YEAR('Portfolio Register'!$U68),MONTH('Portfolio Register'!$U68),1),1)=DATE(2027,10,1),'Portfolio Register'!$A68&amp;" (1)",IF(EDATE(DATE(YEAR('Portfolio Register'!$U68),MONTH('Portfolio Register'!$U68),1),2)=DATE(2027,10,1),'Portfolio Register'!$A68&amp;" (2)",IF(EDATE(DATE(YEAR('Portfolio Register'!$U68),MONTH('Portfolio Register'!$U68),1),3)=DATE(2027,10,1),'Portfolio Register'!$A68&amp;" (FINAL)",""))),"")))</f>
        <v/>
      </c>
      <c r="W69" s="106" t="str">
        <f aca="false">IF('Portfolio Register'!$A68="","",IF('Portfolio Register'!$U68="","",IFERROR(IF(EDATE(DATE(YEAR('Portfolio Register'!$U68),MONTH('Portfolio Register'!$U68),1),1)=DATE(2027,11,1),'Portfolio Register'!$A68&amp;" (1)",IF(EDATE(DATE(YEAR('Portfolio Register'!$U68),MONTH('Portfolio Register'!$U68),1),2)=DATE(2027,11,1),'Portfolio Register'!$A68&amp;" (2)",IF(EDATE(DATE(YEAR('Portfolio Register'!$U68),MONTH('Portfolio Register'!$U68),1),3)=DATE(2027,11,1),'Portfolio Register'!$A68&amp;" (FINAL)",""))),"")))</f>
        <v/>
      </c>
      <c r="X69" s="106" t="str">
        <f aca="false">IF('Portfolio Register'!$A68="","",IF('Portfolio Register'!$U68="","",IFERROR(IF(EDATE(DATE(YEAR('Portfolio Register'!$U68),MONTH('Portfolio Register'!$U68),1),1)=DATE(2027,12,1),'Portfolio Register'!$A68&amp;" (1)",IF(EDATE(DATE(YEAR('Portfolio Register'!$U68),MONTH('Portfolio Register'!$U68),1),2)=DATE(2027,12,1),'Portfolio Register'!$A68&amp;" (2)",IF(EDATE(DATE(YEAR('Portfolio Register'!$U68),MONTH('Portfolio Register'!$U68),1),3)=DATE(2027,12,1),'Portfolio Register'!$A68&amp;" (FINAL)",""))),"")))</f>
        <v/>
      </c>
    </row>
    <row r="70" customFormat="false" ht="21.95" hidden="false" customHeight="true" outlineLevel="0" collapsed="false">
      <c r="A70" s="106" t="str">
        <f aca="false">IF('Portfolio Register'!$A69="","",IF('Portfolio Register'!$U69="","",IFERROR(IF(EDATE(DATE(YEAR('Portfolio Register'!$U69),MONTH('Portfolio Register'!$U69),1),1)=DATE(2026,1,1),'Portfolio Register'!$A69&amp;" (1)",IF(EDATE(DATE(YEAR('Portfolio Register'!$U69),MONTH('Portfolio Register'!$U69),1),2)=DATE(2026,1,1),'Portfolio Register'!$A69&amp;" (2)",IF(EDATE(DATE(YEAR('Portfolio Register'!$U69),MONTH('Portfolio Register'!$U69),1),3)=DATE(2026,1,1),'Portfolio Register'!$A69&amp;" (FINAL)",""))),"")))</f>
        <v/>
      </c>
      <c r="B70" s="106" t="str">
        <f aca="false">IF('Portfolio Register'!$A69="","",IF('Portfolio Register'!$U69="","",IFERROR(IF(EDATE(DATE(YEAR('Portfolio Register'!$U69),MONTH('Portfolio Register'!$U69),1),1)=DATE(2026,2,1),'Portfolio Register'!$A69&amp;" (1)",IF(EDATE(DATE(YEAR('Portfolio Register'!$U69),MONTH('Portfolio Register'!$U69),1),2)=DATE(2026,2,1),'Portfolio Register'!$A69&amp;" (2)",IF(EDATE(DATE(YEAR('Portfolio Register'!$U69),MONTH('Portfolio Register'!$U69),1),3)=DATE(2026,2,1),'Portfolio Register'!$A69&amp;" (FINAL)",""))),"")))</f>
        <v/>
      </c>
      <c r="C70" s="106" t="str">
        <f aca="false">IF('Portfolio Register'!$A69="","",IF('Portfolio Register'!$U69="","",IFERROR(IF(EDATE(DATE(YEAR('Portfolio Register'!$U69),MONTH('Portfolio Register'!$U69),1),1)=DATE(2026,3,1),'Portfolio Register'!$A69&amp;" (1)",IF(EDATE(DATE(YEAR('Portfolio Register'!$U69),MONTH('Portfolio Register'!$U69),1),2)=DATE(2026,3,1),'Portfolio Register'!$A69&amp;" (2)",IF(EDATE(DATE(YEAR('Portfolio Register'!$U69),MONTH('Portfolio Register'!$U69),1),3)=DATE(2026,3,1),'Portfolio Register'!$A69&amp;" (FINAL)",""))),"")))</f>
        <v/>
      </c>
      <c r="D70" s="106" t="str">
        <f aca="false">IF('Portfolio Register'!$A69="","",IF('Portfolio Register'!$U69="","",IFERROR(IF(EDATE(DATE(YEAR('Portfolio Register'!$U69),MONTH('Portfolio Register'!$U69),1),1)=DATE(2026,4,1),'Portfolio Register'!$A69&amp;" (1)",IF(EDATE(DATE(YEAR('Portfolio Register'!$U69),MONTH('Portfolio Register'!$U69),1),2)=DATE(2026,4,1),'Portfolio Register'!$A69&amp;" (2)",IF(EDATE(DATE(YEAR('Portfolio Register'!$U69),MONTH('Portfolio Register'!$U69),1),3)=DATE(2026,4,1),'Portfolio Register'!$A69&amp;" (FINAL)",""))),"")))</f>
        <v/>
      </c>
      <c r="E70" s="106" t="str">
        <f aca="false">IF('Portfolio Register'!$A69="","",IF('Portfolio Register'!$U69="","",IFERROR(IF(EDATE(DATE(YEAR('Portfolio Register'!$U69),MONTH('Portfolio Register'!$U69),1),1)=DATE(2026,5,1),'Portfolio Register'!$A69&amp;" (1)",IF(EDATE(DATE(YEAR('Portfolio Register'!$U69),MONTH('Portfolio Register'!$U69),1),2)=DATE(2026,5,1),'Portfolio Register'!$A69&amp;" (2)",IF(EDATE(DATE(YEAR('Portfolio Register'!$U69),MONTH('Portfolio Register'!$U69),1),3)=DATE(2026,5,1),'Portfolio Register'!$A69&amp;" (FINAL)",""))),"")))</f>
        <v/>
      </c>
      <c r="F70" s="106" t="str">
        <f aca="false">IF('Portfolio Register'!$A69="","",IF('Portfolio Register'!$U69="","",IFERROR(IF(EDATE(DATE(YEAR('Portfolio Register'!$U69),MONTH('Portfolio Register'!$U69),1),1)=DATE(2026,6,1),'Portfolio Register'!$A69&amp;" (1)",IF(EDATE(DATE(YEAR('Portfolio Register'!$U69),MONTH('Portfolio Register'!$U69),1),2)=DATE(2026,6,1),'Portfolio Register'!$A69&amp;" (2)",IF(EDATE(DATE(YEAR('Portfolio Register'!$U69),MONTH('Portfolio Register'!$U69),1),3)=DATE(2026,6,1),'Portfolio Register'!$A69&amp;" (FINAL)",""))),"")))</f>
        <v/>
      </c>
      <c r="G70" s="106" t="str">
        <f aca="false">IF('Portfolio Register'!$A69="","",IF('Portfolio Register'!$U69="","",IFERROR(IF(EDATE(DATE(YEAR('Portfolio Register'!$U69),MONTH('Portfolio Register'!$U69),1),1)=DATE(2026,7,1),'Portfolio Register'!$A69&amp;" (1)",IF(EDATE(DATE(YEAR('Portfolio Register'!$U69),MONTH('Portfolio Register'!$U69),1),2)=DATE(2026,7,1),'Portfolio Register'!$A69&amp;" (2)",IF(EDATE(DATE(YEAR('Portfolio Register'!$U69),MONTH('Portfolio Register'!$U69),1),3)=DATE(2026,7,1),'Portfolio Register'!$A69&amp;" (FINAL)",""))),"")))</f>
        <v/>
      </c>
      <c r="H70" s="107" t="str">
        <f aca="false">IF('Portfolio Register'!$A69="","",IF('Portfolio Register'!$U69="","",IFERROR(IF(EDATE(DATE(YEAR('Portfolio Register'!$U69),MONTH('Portfolio Register'!$U69),1),1)=DATE(2026,8,1),'Portfolio Register'!$A69&amp;" (1)",IF(EDATE(DATE(YEAR('Portfolio Register'!$U69),MONTH('Portfolio Register'!$U69),1),2)=DATE(2026,8,1),'Portfolio Register'!$A69&amp;" (2)",IF(EDATE(DATE(YEAR('Portfolio Register'!$U69),MONTH('Portfolio Register'!$U69),1),3)=DATE(2026,8,1),'Portfolio Register'!$A69&amp;" (FINAL)",""))),"")))</f>
        <v/>
      </c>
      <c r="I70" s="108" t="str">
        <f aca="false">IF('Portfolio Register'!$A69="","",IF('Portfolio Register'!$U69="","",IFERROR(IF(EDATE(DATE(YEAR('Portfolio Register'!$U69),MONTH('Portfolio Register'!$U69),1),1)=DATE(2026,9,1),'Portfolio Register'!$A69&amp;" (1)",IF(EDATE(DATE(YEAR('Portfolio Register'!$U69),MONTH('Portfolio Register'!$U69),1),2)=DATE(2026,9,1),'Portfolio Register'!$A69&amp;" (2)",IF(EDATE(DATE(YEAR('Portfolio Register'!$U69),MONTH('Portfolio Register'!$U69),1),3)=DATE(2026,9,1),'Portfolio Register'!$A69&amp;" (FINAL)",""))),"")))</f>
        <v/>
      </c>
      <c r="J70" s="108" t="str">
        <f aca="false">IF('Portfolio Register'!$A69="","",IF('Portfolio Register'!$U69="","",IFERROR(IF(EDATE(DATE(YEAR('Portfolio Register'!$U69),MONTH('Portfolio Register'!$U69),1),1)=DATE(2026,10,1),'Portfolio Register'!$A69&amp;" (1)",IF(EDATE(DATE(YEAR('Portfolio Register'!$U69),MONTH('Portfolio Register'!$U69),1),2)=DATE(2026,10,1),'Portfolio Register'!$A69&amp;" (2)",IF(EDATE(DATE(YEAR('Portfolio Register'!$U69),MONTH('Portfolio Register'!$U69),1),3)=DATE(2026,10,1),'Portfolio Register'!$A69&amp;" (FINAL)",""))),"")))</f>
        <v/>
      </c>
      <c r="K70" s="106" t="str">
        <f aca="false">IF('Portfolio Register'!$A69="","",IF('Portfolio Register'!$U69="","",IFERROR(IF(EDATE(DATE(YEAR('Portfolio Register'!$U69),MONTH('Portfolio Register'!$U69),1),1)=DATE(2026,11,1),'Portfolio Register'!$A69&amp;" (1)",IF(EDATE(DATE(YEAR('Portfolio Register'!$U69),MONTH('Portfolio Register'!$U69),1),2)=DATE(2026,11,1),'Portfolio Register'!$A69&amp;" (2)",IF(EDATE(DATE(YEAR('Portfolio Register'!$U69),MONTH('Portfolio Register'!$U69),1),3)=DATE(2026,11,1),'Portfolio Register'!$A69&amp;" (FINAL)",""))),"")))</f>
        <v/>
      </c>
      <c r="L70" s="106" t="str">
        <f aca="false">IF('Portfolio Register'!$A69="","",IF('Portfolio Register'!$U69="","",IFERROR(IF(EDATE(DATE(YEAR('Portfolio Register'!$U69),MONTH('Portfolio Register'!$U69),1),1)=DATE(2026,12,1),'Portfolio Register'!$A69&amp;" (1)",IF(EDATE(DATE(YEAR('Portfolio Register'!$U69),MONTH('Portfolio Register'!$U69),1),2)=DATE(2026,12,1),'Portfolio Register'!$A69&amp;" (2)",IF(EDATE(DATE(YEAR('Portfolio Register'!$U69),MONTH('Portfolio Register'!$U69),1),3)=DATE(2026,12,1),'Portfolio Register'!$A69&amp;" (FINAL)",""))),"")))</f>
        <v/>
      </c>
      <c r="M70" s="109" t="str">
        <f aca="false">IF('Portfolio Register'!$A69="","",IF('Portfolio Register'!$U69="","",IFERROR(IF(EDATE(DATE(YEAR('Portfolio Register'!$U69),MONTH('Portfolio Register'!$U69),1),1)=DATE(2027,1,1),'Portfolio Register'!$A69&amp;" (1)",IF(EDATE(DATE(YEAR('Portfolio Register'!$U69),MONTH('Portfolio Register'!$U69),1),2)=DATE(2027,1,1),'Portfolio Register'!$A69&amp;" (2)",IF(EDATE(DATE(YEAR('Portfolio Register'!$U69),MONTH('Portfolio Register'!$U69),1),3)=DATE(2027,1,1),'Portfolio Register'!$A69&amp;" (FINAL)",""))),"")))</f>
        <v/>
      </c>
      <c r="N70" s="106" t="str">
        <f aca="false">IF('Portfolio Register'!$A69="","",IF('Portfolio Register'!$U69="","",IFERROR(IF(EDATE(DATE(YEAR('Portfolio Register'!$U69),MONTH('Portfolio Register'!$U69),1),1)=DATE(2027,2,1),'Portfolio Register'!$A69&amp;" (1)",IF(EDATE(DATE(YEAR('Portfolio Register'!$U69),MONTH('Portfolio Register'!$U69),1),2)=DATE(2027,2,1),'Portfolio Register'!$A69&amp;" (2)",IF(EDATE(DATE(YEAR('Portfolio Register'!$U69),MONTH('Portfolio Register'!$U69),1),3)=DATE(2027,2,1),'Portfolio Register'!$A69&amp;" (FINAL)",""))),"")))</f>
        <v/>
      </c>
      <c r="O70" s="106" t="str">
        <f aca="false">IF('Portfolio Register'!$A69="","",IF('Portfolio Register'!$U69="","",IFERROR(IF(EDATE(DATE(YEAR('Portfolio Register'!$U69),MONTH('Portfolio Register'!$U69),1),1)=DATE(2027,3,1),'Portfolio Register'!$A69&amp;" (1)",IF(EDATE(DATE(YEAR('Portfolio Register'!$U69),MONTH('Portfolio Register'!$U69),1),2)=DATE(2027,3,1),'Portfolio Register'!$A69&amp;" (2)",IF(EDATE(DATE(YEAR('Portfolio Register'!$U69),MONTH('Portfolio Register'!$U69),1),3)=DATE(2027,3,1),'Portfolio Register'!$A69&amp;" (FINAL)",""))),"")))</f>
        <v/>
      </c>
      <c r="P70" s="106" t="str">
        <f aca="false">IF('Portfolio Register'!$A69="","",IF('Portfolio Register'!$U69="","",IFERROR(IF(EDATE(DATE(YEAR('Portfolio Register'!$U69),MONTH('Portfolio Register'!$U69),1),1)=DATE(2027,4,1),'Portfolio Register'!$A69&amp;" (1)",IF(EDATE(DATE(YEAR('Portfolio Register'!$U69),MONTH('Portfolio Register'!$U69),1),2)=DATE(2027,4,1),'Portfolio Register'!$A69&amp;" (2)",IF(EDATE(DATE(YEAR('Portfolio Register'!$U69),MONTH('Portfolio Register'!$U69),1),3)=DATE(2027,4,1),'Portfolio Register'!$A69&amp;" (FINAL)",""))),"")))</f>
        <v/>
      </c>
      <c r="Q70" s="106" t="str">
        <f aca="false">IF('Portfolio Register'!$A69="","",IF('Portfolio Register'!$U69="","",IFERROR(IF(EDATE(DATE(YEAR('Portfolio Register'!$U69),MONTH('Portfolio Register'!$U69),1),1)=DATE(2027,5,1),'Portfolio Register'!$A69&amp;" (1)",IF(EDATE(DATE(YEAR('Portfolio Register'!$U69),MONTH('Portfolio Register'!$U69),1),2)=DATE(2027,5,1),'Portfolio Register'!$A69&amp;" (2)",IF(EDATE(DATE(YEAR('Portfolio Register'!$U69),MONTH('Portfolio Register'!$U69),1),3)=DATE(2027,5,1),'Portfolio Register'!$A69&amp;" (FINAL)",""))),"")))</f>
        <v/>
      </c>
      <c r="R70" s="106" t="str">
        <f aca="false">IF('Portfolio Register'!$A69="","",IF('Portfolio Register'!$U69="","",IFERROR(IF(EDATE(DATE(YEAR('Portfolio Register'!$U69),MONTH('Portfolio Register'!$U69),1),1)=DATE(2027,6,1),'Portfolio Register'!$A69&amp;" (1)",IF(EDATE(DATE(YEAR('Portfolio Register'!$U69),MONTH('Portfolio Register'!$U69),1),2)=DATE(2027,6,1),'Portfolio Register'!$A69&amp;" (2)",IF(EDATE(DATE(YEAR('Portfolio Register'!$U69),MONTH('Portfolio Register'!$U69),1),3)=DATE(2027,6,1),'Portfolio Register'!$A69&amp;" (FINAL)",""))),"")))</f>
        <v/>
      </c>
      <c r="S70" s="106" t="str">
        <f aca="false">IF('Portfolio Register'!$A69="","",IF('Portfolio Register'!$U69="","",IFERROR(IF(EDATE(DATE(YEAR('Portfolio Register'!$U69),MONTH('Portfolio Register'!$U69),1),1)=DATE(2027,7,1),'Portfolio Register'!$A69&amp;" (1)",IF(EDATE(DATE(YEAR('Portfolio Register'!$U69),MONTH('Portfolio Register'!$U69),1),2)=DATE(2027,7,1),'Portfolio Register'!$A69&amp;" (2)",IF(EDATE(DATE(YEAR('Portfolio Register'!$U69),MONTH('Portfolio Register'!$U69),1),3)=DATE(2027,7,1),'Portfolio Register'!$A69&amp;" (FINAL)",""))),"")))</f>
        <v/>
      </c>
      <c r="T70" s="106" t="str">
        <f aca="false">IF('Portfolio Register'!$A69="","",IF('Portfolio Register'!$U69="","",IFERROR(IF(EDATE(DATE(YEAR('Portfolio Register'!$U69),MONTH('Portfolio Register'!$U69),1),1)=DATE(2027,8,1),'Portfolio Register'!$A69&amp;" (1)",IF(EDATE(DATE(YEAR('Portfolio Register'!$U69),MONTH('Portfolio Register'!$U69),1),2)=DATE(2027,8,1),'Portfolio Register'!$A69&amp;" (2)",IF(EDATE(DATE(YEAR('Portfolio Register'!$U69),MONTH('Portfolio Register'!$U69),1),3)=DATE(2027,8,1),'Portfolio Register'!$A69&amp;" (FINAL)",""))),"")))</f>
        <v/>
      </c>
      <c r="U70" s="106" t="str">
        <f aca="false">IF('Portfolio Register'!$A69="","",IF('Portfolio Register'!$U69="","",IFERROR(IF(EDATE(DATE(YEAR('Portfolio Register'!$U69),MONTH('Portfolio Register'!$U69),1),1)=DATE(2027,9,1),'Portfolio Register'!$A69&amp;" (1)",IF(EDATE(DATE(YEAR('Portfolio Register'!$U69),MONTH('Portfolio Register'!$U69),1),2)=DATE(2027,9,1),'Portfolio Register'!$A69&amp;" (2)",IF(EDATE(DATE(YEAR('Portfolio Register'!$U69),MONTH('Portfolio Register'!$U69),1),3)=DATE(2027,9,1),'Portfolio Register'!$A69&amp;" (FINAL)",""))),"")))</f>
        <v/>
      </c>
      <c r="V70" s="106" t="str">
        <f aca="false">IF('Portfolio Register'!$A69="","",IF('Portfolio Register'!$U69="","",IFERROR(IF(EDATE(DATE(YEAR('Portfolio Register'!$U69),MONTH('Portfolio Register'!$U69),1),1)=DATE(2027,10,1),'Portfolio Register'!$A69&amp;" (1)",IF(EDATE(DATE(YEAR('Portfolio Register'!$U69),MONTH('Portfolio Register'!$U69),1),2)=DATE(2027,10,1),'Portfolio Register'!$A69&amp;" (2)",IF(EDATE(DATE(YEAR('Portfolio Register'!$U69),MONTH('Portfolio Register'!$U69),1),3)=DATE(2027,10,1),'Portfolio Register'!$A69&amp;" (FINAL)",""))),"")))</f>
        <v/>
      </c>
      <c r="W70" s="106" t="str">
        <f aca="false">IF('Portfolio Register'!$A69="","",IF('Portfolio Register'!$U69="","",IFERROR(IF(EDATE(DATE(YEAR('Portfolio Register'!$U69),MONTH('Portfolio Register'!$U69),1),1)=DATE(2027,11,1),'Portfolio Register'!$A69&amp;" (1)",IF(EDATE(DATE(YEAR('Portfolio Register'!$U69),MONTH('Portfolio Register'!$U69),1),2)=DATE(2027,11,1),'Portfolio Register'!$A69&amp;" (2)",IF(EDATE(DATE(YEAR('Portfolio Register'!$U69),MONTH('Portfolio Register'!$U69),1),3)=DATE(2027,11,1),'Portfolio Register'!$A69&amp;" (FINAL)",""))),"")))</f>
        <v/>
      </c>
      <c r="X70" s="106" t="str">
        <f aca="false">IF('Portfolio Register'!$A69="","",IF('Portfolio Register'!$U69="","",IFERROR(IF(EDATE(DATE(YEAR('Portfolio Register'!$U69),MONTH('Portfolio Register'!$U69),1),1)=DATE(2027,12,1),'Portfolio Register'!$A69&amp;" (1)",IF(EDATE(DATE(YEAR('Portfolio Register'!$U69),MONTH('Portfolio Register'!$U69),1),2)=DATE(2027,12,1),'Portfolio Register'!$A69&amp;" (2)",IF(EDATE(DATE(YEAR('Portfolio Register'!$U69),MONTH('Portfolio Register'!$U69),1),3)=DATE(2027,12,1),'Portfolio Register'!$A69&amp;" (FINAL)",""))),"")))</f>
        <v/>
      </c>
    </row>
    <row r="71" customFormat="false" ht="21.95" hidden="false" customHeight="true" outlineLevel="0" collapsed="false">
      <c r="A71" s="106" t="str">
        <f aca="false">IF('Portfolio Register'!$A70="","",IF('Portfolio Register'!$U70="","",IFERROR(IF(EDATE(DATE(YEAR('Portfolio Register'!$U70),MONTH('Portfolio Register'!$U70),1),1)=DATE(2026,1,1),'Portfolio Register'!$A70&amp;" (1)",IF(EDATE(DATE(YEAR('Portfolio Register'!$U70),MONTH('Portfolio Register'!$U70),1),2)=DATE(2026,1,1),'Portfolio Register'!$A70&amp;" (2)",IF(EDATE(DATE(YEAR('Portfolio Register'!$U70),MONTH('Portfolio Register'!$U70),1),3)=DATE(2026,1,1),'Portfolio Register'!$A70&amp;" (FINAL)",""))),"")))</f>
        <v/>
      </c>
      <c r="B71" s="106" t="str">
        <f aca="false">IF('Portfolio Register'!$A70="","",IF('Portfolio Register'!$U70="","",IFERROR(IF(EDATE(DATE(YEAR('Portfolio Register'!$U70),MONTH('Portfolio Register'!$U70),1),1)=DATE(2026,2,1),'Portfolio Register'!$A70&amp;" (1)",IF(EDATE(DATE(YEAR('Portfolio Register'!$U70),MONTH('Portfolio Register'!$U70),1),2)=DATE(2026,2,1),'Portfolio Register'!$A70&amp;" (2)",IF(EDATE(DATE(YEAR('Portfolio Register'!$U70),MONTH('Portfolio Register'!$U70),1),3)=DATE(2026,2,1),'Portfolio Register'!$A70&amp;" (FINAL)",""))),"")))</f>
        <v/>
      </c>
      <c r="C71" s="106" t="str">
        <f aca="false">IF('Portfolio Register'!$A70="","",IF('Portfolio Register'!$U70="","",IFERROR(IF(EDATE(DATE(YEAR('Portfolio Register'!$U70),MONTH('Portfolio Register'!$U70),1),1)=DATE(2026,3,1),'Portfolio Register'!$A70&amp;" (1)",IF(EDATE(DATE(YEAR('Portfolio Register'!$U70),MONTH('Portfolio Register'!$U70),1),2)=DATE(2026,3,1),'Portfolio Register'!$A70&amp;" (2)",IF(EDATE(DATE(YEAR('Portfolio Register'!$U70),MONTH('Portfolio Register'!$U70),1),3)=DATE(2026,3,1),'Portfolio Register'!$A70&amp;" (FINAL)",""))),"")))</f>
        <v/>
      </c>
      <c r="D71" s="106" t="str">
        <f aca="false">IF('Portfolio Register'!$A70="","",IF('Portfolio Register'!$U70="","",IFERROR(IF(EDATE(DATE(YEAR('Portfolio Register'!$U70),MONTH('Portfolio Register'!$U70),1),1)=DATE(2026,4,1),'Portfolio Register'!$A70&amp;" (1)",IF(EDATE(DATE(YEAR('Portfolio Register'!$U70),MONTH('Portfolio Register'!$U70),1),2)=DATE(2026,4,1),'Portfolio Register'!$A70&amp;" (2)",IF(EDATE(DATE(YEAR('Portfolio Register'!$U70),MONTH('Portfolio Register'!$U70),1),3)=DATE(2026,4,1),'Portfolio Register'!$A70&amp;" (FINAL)",""))),"")))</f>
        <v/>
      </c>
      <c r="E71" s="106" t="str">
        <f aca="false">IF('Portfolio Register'!$A70="","",IF('Portfolio Register'!$U70="","",IFERROR(IF(EDATE(DATE(YEAR('Portfolio Register'!$U70),MONTH('Portfolio Register'!$U70),1),1)=DATE(2026,5,1),'Portfolio Register'!$A70&amp;" (1)",IF(EDATE(DATE(YEAR('Portfolio Register'!$U70),MONTH('Portfolio Register'!$U70),1),2)=DATE(2026,5,1),'Portfolio Register'!$A70&amp;" (2)",IF(EDATE(DATE(YEAR('Portfolio Register'!$U70),MONTH('Portfolio Register'!$U70),1),3)=DATE(2026,5,1),'Portfolio Register'!$A70&amp;" (FINAL)",""))),"")))</f>
        <v/>
      </c>
      <c r="F71" s="106" t="str">
        <f aca="false">IF('Portfolio Register'!$A70="","",IF('Portfolio Register'!$U70="","",IFERROR(IF(EDATE(DATE(YEAR('Portfolio Register'!$U70),MONTH('Portfolio Register'!$U70),1),1)=DATE(2026,6,1),'Portfolio Register'!$A70&amp;" (1)",IF(EDATE(DATE(YEAR('Portfolio Register'!$U70),MONTH('Portfolio Register'!$U70),1),2)=DATE(2026,6,1),'Portfolio Register'!$A70&amp;" (2)",IF(EDATE(DATE(YEAR('Portfolio Register'!$U70),MONTH('Portfolio Register'!$U70),1),3)=DATE(2026,6,1),'Portfolio Register'!$A70&amp;" (FINAL)",""))),"")))</f>
        <v/>
      </c>
      <c r="G71" s="106" t="str">
        <f aca="false">IF('Portfolio Register'!$A70="","",IF('Portfolio Register'!$U70="","",IFERROR(IF(EDATE(DATE(YEAR('Portfolio Register'!$U70),MONTH('Portfolio Register'!$U70),1),1)=DATE(2026,7,1),'Portfolio Register'!$A70&amp;" (1)",IF(EDATE(DATE(YEAR('Portfolio Register'!$U70),MONTH('Portfolio Register'!$U70),1),2)=DATE(2026,7,1),'Portfolio Register'!$A70&amp;" (2)",IF(EDATE(DATE(YEAR('Portfolio Register'!$U70),MONTH('Portfolio Register'!$U70),1),3)=DATE(2026,7,1),'Portfolio Register'!$A70&amp;" (FINAL)",""))),"")))</f>
        <v/>
      </c>
      <c r="H71" s="107" t="str">
        <f aca="false">IF('Portfolio Register'!$A70="","",IF('Portfolio Register'!$U70="","",IFERROR(IF(EDATE(DATE(YEAR('Portfolio Register'!$U70),MONTH('Portfolio Register'!$U70),1),1)=DATE(2026,8,1),'Portfolio Register'!$A70&amp;" (1)",IF(EDATE(DATE(YEAR('Portfolio Register'!$U70),MONTH('Portfolio Register'!$U70),1),2)=DATE(2026,8,1),'Portfolio Register'!$A70&amp;" (2)",IF(EDATE(DATE(YEAR('Portfolio Register'!$U70),MONTH('Portfolio Register'!$U70),1),3)=DATE(2026,8,1),'Portfolio Register'!$A70&amp;" (FINAL)",""))),"")))</f>
        <v/>
      </c>
      <c r="I71" s="108" t="str">
        <f aca="false">IF('Portfolio Register'!$A70="","",IF('Portfolio Register'!$U70="","",IFERROR(IF(EDATE(DATE(YEAR('Portfolio Register'!$U70),MONTH('Portfolio Register'!$U70),1),1)=DATE(2026,9,1),'Portfolio Register'!$A70&amp;" (1)",IF(EDATE(DATE(YEAR('Portfolio Register'!$U70),MONTH('Portfolio Register'!$U70),1),2)=DATE(2026,9,1),'Portfolio Register'!$A70&amp;" (2)",IF(EDATE(DATE(YEAR('Portfolio Register'!$U70),MONTH('Portfolio Register'!$U70),1),3)=DATE(2026,9,1),'Portfolio Register'!$A70&amp;" (FINAL)",""))),"")))</f>
        <v/>
      </c>
      <c r="J71" s="108" t="str">
        <f aca="false">IF('Portfolio Register'!$A70="","",IF('Portfolio Register'!$U70="","",IFERROR(IF(EDATE(DATE(YEAR('Portfolio Register'!$U70),MONTH('Portfolio Register'!$U70),1),1)=DATE(2026,10,1),'Portfolio Register'!$A70&amp;" (1)",IF(EDATE(DATE(YEAR('Portfolio Register'!$U70),MONTH('Portfolio Register'!$U70),1),2)=DATE(2026,10,1),'Portfolio Register'!$A70&amp;" (2)",IF(EDATE(DATE(YEAR('Portfolio Register'!$U70),MONTH('Portfolio Register'!$U70),1),3)=DATE(2026,10,1),'Portfolio Register'!$A70&amp;" (FINAL)",""))),"")))</f>
        <v/>
      </c>
      <c r="K71" s="106" t="str">
        <f aca="false">IF('Portfolio Register'!$A70="","",IF('Portfolio Register'!$U70="","",IFERROR(IF(EDATE(DATE(YEAR('Portfolio Register'!$U70),MONTH('Portfolio Register'!$U70),1),1)=DATE(2026,11,1),'Portfolio Register'!$A70&amp;" (1)",IF(EDATE(DATE(YEAR('Portfolio Register'!$U70),MONTH('Portfolio Register'!$U70),1),2)=DATE(2026,11,1),'Portfolio Register'!$A70&amp;" (2)",IF(EDATE(DATE(YEAR('Portfolio Register'!$U70),MONTH('Portfolio Register'!$U70),1),3)=DATE(2026,11,1),'Portfolio Register'!$A70&amp;" (FINAL)",""))),"")))</f>
        <v/>
      </c>
      <c r="L71" s="106" t="str">
        <f aca="false">IF('Portfolio Register'!$A70="","",IF('Portfolio Register'!$U70="","",IFERROR(IF(EDATE(DATE(YEAR('Portfolio Register'!$U70),MONTH('Portfolio Register'!$U70),1),1)=DATE(2026,12,1),'Portfolio Register'!$A70&amp;" (1)",IF(EDATE(DATE(YEAR('Portfolio Register'!$U70),MONTH('Portfolio Register'!$U70),1),2)=DATE(2026,12,1),'Portfolio Register'!$A70&amp;" (2)",IF(EDATE(DATE(YEAR('Portfolio Register'!$U70),MONTH('Portfolio Register'!$U70),1),3)=DATE(2026,12,1),'Portfolio Register'!$A70&amp;" (FINAL)",""))),"")))</f>
        <v/>
      </c>
      <c r="M71" s="109" t="str">
        <f aca="false">IF('Portfolio Register'!$A70="","",IF('Portfolio Register'!$U70="","",IFERROR(IF(EDATE(DATE(YEAR('Portfolio Register'!$U70),MONTH('Portfolio Register'!$U70),1),1)=DATE(2027,1,1),'Portfolio Register'!$A70&amp;" (1)",IF(EDATE(DATE(YEAR('Portfolio Register'!$U70),MONTH('Portfolio Register'!$U70),1),2)=DATE(2027,1,1),'Portfolio Register'!$A70&amp;" (2)",IF(EDATE(DATE(YEAR('Portfolio Register'!$U70),MONTH('Portfolio Register'!$U70),1),3)=DATE(2027,1,1),'Portfolio Register'!$A70&amp;" (FINAL)",""))),"")))</f>
        <v/>
      </c>
      <c r="N71" s="106" t="str">
        <f aca="false">IF('Portfolio Register'!$A70="","",IF('Portfolio Register'!$U70="","",IFERROR(IF(EDATE(DATE(YEAR('Portfolio Register'!$U70),MONTH('Portfolio Register'!$U70),1),1)=DATE(2027,2,1),'Portfolio Register'!$A70&amp;" (1)",IF(EDATE(DATE(YEAR('Portfolio Register'!$U70),MONTH('Portfolio Register'!$U70),1),2)=DATE(2027,2,1),'Portfolio Register'!$A70&amp;" (2)",IF(EDATE(DATE(YEAR('Portfolio Register'!$U70),MONTH('Portfolio Register'!$U70),1),3)=DATE(2027,2,1),'Portfolio Register'!$A70&amp;" (FINAL)",""))),"")))</f>
        <v/>
      </c>
      <c r="O71" s="106" t="str">
        <f aca="false">IF('Portfolio Register'!$A70="","",IF('Portfolio Register'!$U70="","",IFERROR(IF(EDATE(DATE(YEAR('Portfolio Register'!$U70),MONTH('Portfolio Register'!$U70),1),1)=DATE(2027,3,1),'Portfolio Register'!$A70&amp;" (1)",IF(EDATE(DATE(YEAR('Portfolio Register'!$U70),MONTH('Portfolio Register'!$U70),1),2)=DATE(2027,3,1),'Portfolio Register'!$A70&amp;" (2)",IF(EDATE(DATE(YEAR('Portfolio Register'!$U70),MONTH('Portfolio Register'!$U70),1),3)=DATE(2027,3,1),'Portfolio Register'!$A70&amp;" (FINAL)",""))),"")))</f>
        <v/>
      </c>
      <c r="P71" s="106" t="str">
        <f aca="false">IF('Portfolio Register'!$A70="","",IF('Portfolio Register'!$U70="","",IFERROR(IF(EDATE(DATE(YEAR('Portfolio Register'!$U70),MONTH('Portfolio Register'!$U70),1),1)=DATE(2027,4,1),'Portfolio Register'!$A70&amp;" (1)",IF(EDATE(DATE(YEAR('Portfolio Register'!$U70),MONTH('Portfolio Register'!$U70),1),2)=DATE(2027,4,1),'Portfolio Register'!$A70&amp;" (2)",IF(EDATE(DATE(YEAR('Portfolio Register'!$U70),MONTH('Portfolio Register'!$U70),1),3)=DATE(2027,4,1),'Portfolio Register'!$A70&amp;" (FINAL)",""))),"")))</f>
        <v/>
      </c>
      <c r="Q71" s="106" t="str">
        <f aca="false">IF('Portfolio Register'!$A70="","",IF('Portfolio Register'!$U70="","",IFERROR(IF(EDATE(DATE(YEAR('Portfolio Register'!$U70),MONTH('Portfolio Register'!$U70),1),1)=DATE(2027,5,1),'Portfolio Register'!$A70&amp;" (1)",IF(EDATE(DATE(YEAR('Portfolio Register'!$U70),MONTH('Portfolio Register'!$U70),1),2)=DATE(2027,5,1),'Portfolio Register'!$A70&amp;" (2)",IF(EDATE(DATE(YEAR('Portfolio Register'!$U70),MONTH('Portfolio Register'!$U70),1),3)=DATE(2027,5,1),'Portfolio Register'!$A70&amp;" (FINAL)",""))),"")))</f>
        <v/>
      </c>
      <c r="R71" s="106" t="str">
        <f aca="false">IF('Portfolio Register'!$A70="","",IF('Portfolio Register'!$U70="","",IFERROR(IF(EDATE(DATE(YEAR('Portfolio Register'!$U70),MONTH('Portfolio Register'!$U70),1),1)=DATE(2027,6,1),'Portfolio Register'!$A70&amp;" (1)",IF(EDATE(DATE(YEAR('Portfolio Register'!$U70),MONTH('Portfolio Register'!$U70),1),2)=DATE(2027,6,1),'Portfolio Register'!$A70&amp;" (2)",IF(EDATE(DATE(YEAR('Portfolio Register'!$U70),MONTH('Portfolio Register'!$U70),1),3)=DATE(2027,6,1),'Portfolio Register'!$A70&amp;" (FINAL)",""))),"")))</f>
        <v/>
      </c>
      <c r="S71" s="106" t="str">
        <f aca="false">IF('Portfolio Register'!$A70="","",IF('Portfolio Register'!$U70="","",IFERROR(IF(EDATE(DATE(YEAR('Portfolio Register'!$U70),MONTH('Portfolio Register'!$U70),1),1)=DATE(2027,7,1),'Portfolio Register'!$A70&amp;" (1)",IF(EDATE(DATE(YEAR('Portfolio Register'!$U70),MONTH('Portfolio Register'!$U70),1),2)=DATE(2027,7,1),'Portfolio Register'!$A70&amp;" (2)",IF(EDATE(DATE(YEAR('Portfolio Register'!$U70),MONTH('Portfolio Register'!$U70),1),3)=DATE(2027,7,1),'Portfolio Register'!$A70&amp;" (FINAL)",""))),"")))</f>
        <v/>
      </c>
      <c r="T71" s="106" t="str">
        <f aca="false">IF('Portfolio Register'!$A70="","",IF('Portfolio Register'!$U70="","",IFERROR(IF(EDATE(DATE(YEAR('Portfolio Register'!$U70),MONTH('Portfolio Register'!$U70),1),1)=DATE(2027,8,1),'Portfolio Register'!$A70&amp;" (1)",IF(EDATE(DATE(YEAR('Portfolio Register'!$U70),MONTH('Portfolio Register'!$U70),1),2)=DATE(2027,8,1),'Portfolio Register'!$A70&amp;" (2)",IF(EDATE(DATE(YEAR('Portfolio Register'!$U70),MONTH('Portfolio Register'!$U70),1),3)=DATE(2027,8,1),'Portfolio Register'!$A70&amp;" (FINAL)",""))),"")))</f>
        <v/>
      </c>
      <c r="U71" s="106" t="str">
        <f aca="false">IF('Portfolio Register'!$A70="","",IF('Portfolio Register'!$U70="","",IFERROR(IF(EDATE(DATE(YEAR('Portfolio Register'!$U70),MONTH('Portfolio Register'!$U70),1),1)=DATE(2027,9,1),'Portfolio Register'!$A70&amp;" (1)",IF(EDATE(DATE(YEAR('Portfolio Register'!$U70),MONTH('Portfolio Register'!$U70),1),2)=DATE(2027,9,1),'Portfolio Register'!$A70&amp;" (2)",IF(EDATE(DATE(YEAR('Portfolio Register'!$U70),MONTH('Portfolio Register'!$U70),1),3)=DATE(2027,9,1),'Portfolio Register'!$A70&amp;" (FINAL)",""))),"")))</f>
        <v/>
      </c>
      <c r="V71" s="106" t="str">
        <f aca="false">IF('Portfolio Register'!$A70="","",IF('Portfolio Register'!$U70="","",IFERROR(IF(EDATE(DATE(YEAR('Portfolio Register'!$U70),MONTH('Portfolio Register'!$U70),1),1)=DATE(2027,10,1),'Portfolio Register'!$A70&amp;" (1)",IF(EDATE(DATE(YEAR('Portfolio Register'!$U70),MONTH('Portfolio Register'!$U70),1),2)=DATE(2027,10,1),'Portfolio Register'!$A70&amp;" (2)",IF(EDATE(DATE(YEAR('Portfolio Register'!$U70),MONTH('Portfolio Register'!$U70),1),3)=DATE(2027,10,1),'Portfolio Register'!$A70&amp;" (FINAL)",""))),"")))</f>
        <v/>
      </c>
      <c r="W71" s="106" t="str">
        <f aca="false">IF('Portfolio Register'!$A70="","",IF('Portfolio Register'!$U70="","",IFERROR(IF(EDATE(DATE(YEAR('Portfolio Register'!$U70),MONTH('Portfolio Register'!$U70),1),1)=DATE(2027,11,1),'Portfolio Register'!$A70&amp;" (1)",IF(EDATE(DATE(YEAR('Portfolio Register'!$U70),MONTH('Portfolio Register'!$U70),1),2)=DATE(2027,11,1),'Portfolio Register'!$A70&amp;" (2)",IF(EDATE(DATE(YEAR('Portfolio Register'!$U70),MONTH('Portfolio Register'!$U70),1),3)=DATE(2027,11,1),'Portfolio Register'!$A70&amp;" (FINAL)",""))),"")))</f>
        <v/>
      </c>
      <c r="X71" s="106" t="str">
        <f aca="false">IF('Portfolio Register'!$A70="","",IF('Portfolio Register'!$U70="","",IFERROR(IF(EDATE(DATE(YEAR('Portfolio Register'!$U70),MONTH('Portfolio Register'!$U70),1),1)=DATE(2027,12,1),'Portfolio Register'!$A70&amp;" (1)",IF(EDATE(DATE(YEAR('Portfolio Register'!$U70),MONTH('Portfolio Register'!$U70),1),2)=DATE(2027,12,1),'Portfolio Register'!$A70&amp;" (2)",IF(EDATE(DATE(YEAR('Portfolio Register'!$U70),MONTH('Portfolio Register'!$U70),1),3)=DATE(2027,12,1),'Portfolio Register'!$A70&amp;" (FINAL)",""))),"")))</f>
        <v/>
      </c>
    </row>
    <row r="72" customFormat="false" ht="21.95" hidden="false" customHeight="true" outlineLevel="0" collapsed="false">
      <c r="A72" s="106" t="str">
        <f aca="false">IF('Portfolio Register'!$A71="","",IF('Portfolio Register'!$U71="","",IFERROR(IF(EDATE(DATE(YEAR('Portfolio Register'!$U71),MONTH('Portfolio Register'!$U71),1),1)=DATE(2026,1,1),'Portfolio Register'!$A71&amp;" (1)",IF(EDATE(DATE(YEAR('Portfolio Register'!$U71),MONTH('Portfolio Register'!$U71),1),2)=DATE(2026,1,1),'Portfolio Register'!$A71&amp;" (2)",IF(EDATE(DATE(YEAR('Portfolio Register'!$U71),MONTH('Portfolio Register'!$U71),1),3)=DATE(2026,1,1),'Portfolio Register'!$A71&amp;" (FINAL)",""))),"")))</f>
        <v/>
      </c>
      <c r="B72" s="106" t="str">
        <f aca="false">IF('Portfolio Register'!$A71="","",IF('Portfolio Register'!$U71="","",IFERROR(IF(EDATE(DATE(YEAR('Portfolio Register'!$U71),MONTH('Portfolio Register'!$U71),1),1)=DATE(2026,2,1),'Portfolio Register'!$A71&amp;" (1)",IF(EDATE(DATE(YEAR('Portfolio Register'!$U71),MONTH('Portfolio Register'!$U71),1),2)=DATE(2026,2,1),'Portfolio Register'!$A71&amp;" (2)",IF(EDATE(DATE(YEAR('Portfolio Register'!$U71),MONTH('Portfolio Register'!$U71),1),3)=DATE(2026,2,1),'Portfolio Register'!$A71&amp;" (FINAL)",""))),"")))</f>
        <v/>
      </c>
      <c r="C72" s="106" t="str">
        <f aca="false">IF('Portfolio Register'!$A71="","",IF('Portfolio Register'!$U71="","",IFERROR(IF(EDATE(DATE(YEAR('Portfolio Register'!$U71),MONTH('Portfolio Register'!$U71),1),1)=DATE(2026,3,1),'Portfolio Register'!$A71&amp;" (1)",IF(EDATE(DATE(YEAR('Portfolio Register'!$U71),MONTH('Portfolio Register'!$U71),1),2)=DATE(2026,3,1),'Portfolio Register'!$A71&amp;" (2)",IF(EDATE(DATE(YEAR('Portfolio Register'!$U71),MONTH('Portfolio Register'!$U71),1),3)=DATE(2026,3,1),'Portfolio Register'!$A71&amp;" (FINAL)",""))),"")))</f>
        <v/>
      </c>
      <c r="D72" s="106" t="str">
        <f aca="false">IF('Portfolio Register'!$A71="","",IF('Portfolio Register'!$U71="","",IFERROR(IF(EDATE(DATE(YEAR('Portfolio Register'!$U71),MONTH('Portfolio Register'!$U71),1),1)=DATE(2026,4,1),'Portfolio Register'!$A71&amp;" (1)",IF(EDATE(DATE(YEAR('Portfolio Register'!$U71),MONTH('Portfolio Register'!$U71),1),2)=DATE(2026,4,1),'Portfolio Register'!$A71&amp;" (2)",IF(EDATE(DATE(YEAR('Portfolio Register'!$U71),MONTH('Portfolio Register'!$U71),1),3)=DATE(2026,4,1),'Portfolio Register'!$A71&amp;" (FINAL)",""))),"")))</f>
        <v/>
      </c>
      <c r="E72" s="106" t="str">
        <f aca="false">IF('Portfolio Register'!$A71="","",IF('Portfolio Register'!$U71="","",IFERROR(IF(EDATE(DATE(YEAR('Portfolio Register'!$U71),MONTH('Portfolio Register'!$U71),1),1)=DATE(2026,5,1),'Portfolio Register'!$A71&amp;" (1)",IF(EDATE(DATE(YEAR('Portfolio Register'!$U71),MONTH('Portfolio Register'!$U71),1),2)=DATE(2026,5,1),'Portfolio Register'!$A71&amp;" (2)",IF(EDATE(DATE(YEAR('Portfolio Register'!$U71),MONTH('Portfolio Register'!$U71),1),3)=DATE(2026,5,1),'Portfolio Register'!$A71&amp;" (FINAL)",""))),"")))</f>
        <v/>
      </c>
      <c r="F72" s="106" t="str">
        <f aca="false">IF('Portfolio Register'!$A71="","",IF('Portfolio Register'!$U71="","",IFERROR(IF(EDATE(DATE(YEAR('Portfolio Register'!$U71),MONTH('Portfolio Register'!$U71),1),1)=DATE(2026,6,1),'Portfolio Register'!$A71&amp;" (1)",IF(EDATE(DATE(YEAR('Portfolio Register'!$U71),MONTH('Portfolio Register'!$U71),1),2)=DATE(2026,6,1),'Portfolio Register'!$A71&amp;" (2)",IF(EDATE(DATE(YEAR('Portfolio Register'!$U71),MONTH('Portfolio Register'!$U71),1),3)=DATE(2026,6,1),'Portfolio Register'!$A71&amp;" (FINAL)",""))),"")))</f>
        <v/>
      </c>
      <c r="G72" s="106" t="str">
        <f aca="false">IF('Portfolio Register'!$A71="","",IF('Portfolio Register'!$U71="","",IFERROR(IF(EDATE(DATE(YEAR('Portfolio Register'!$U71),MONTH('Portfolio Register'!$U71),1),1)=DATE(2026,7,1),'Portfolio Register'!$A71&amp;" (1)",IF(EDATE(DATE(YEAR('Portfolio Register'!$U71),MONTH('Portfolio Register'!$U71),1),2)=DATE(2026,7,1),'Portfolio Register'!$A71&amp;" (2)",IF(EDATE(DATE(YEAR('Portfolio Register'!$U71),MONTH('Portfolio Register'!$U71),1),3)=DATE(2026,7,1),'Portfolio Register'!$A71&amp;" (FINAL)",""))),"")))</f>
        <v/>
      </c>
      <c r="H72" s="107" t="str">
        <f aca="false">IF('Portfolio Register'!$A71="","",IF('Portfolio Register'!$U71="","",IFERROR(IF(EDATE(DATE(YEAR('Portfolio Register'!$U71),MONTH('Portfolio Register'!$U71),1),1)=DATE(2026,8,1),'Portfolio Register'!$A71&amp;" (1)",IF(EDATE(DATE(YEAR('Portfolio Register'!$U71),MONTH('Portfolio Register'!$U71),1),2)=DATE(2026,8,1),'Portfolio Register'!$A71&amp;" (2)",IF(EDATE(DATE(YEAR('Portfolio Register'!$U71),MONTH('Portfolio Register'!$U71),1),3)=DATE(2026,8,1),'Portfolio Register'!$A71&amp;" (FINAL)",""))),"")))</f>
        <v/>
      </c>
      <c r="I72" s="108" t="str">
        <f aca="false">IF('Portfolio Register'!$A71="","",IF('Portfolio Register'!$U71="","",IFERROR(IF(EDATE(DATE(YEAR('Portfolio Register'!$U71),MONTH('Portfolio Register'!$U71),1),1)=DATE(2026,9,1),'Portfolio Register'!$A71&amp;" (1)",IF(EDATE(DATE(YEAR('Portfolio Register'!$U71),MONTH('Portfolio Register'!$U71),1),2)=DATE(2026,9,1),'Portfolio Register'!$A71&amp;" (2)",IF(EDATE(DATE(YEAR('Portfolio Register'!$U71),MONTH('Portfolio Register'!$U71),1),3)=DATE(2026,9,1),'Portfolio Register'!$A71&amp;" (FINAL)",""))),"")))</f>
        <v/>
      </c>
      <c r="J72" s="108" t="str">
        <f aca="false">IF('Portfolio Register'!$A71="","",IF('Portfolio Register'!$U71="","",IFERROR(IF(EDATE(DATE(YEAR('Portfolio Register'!$U71),MONTH('Portfolio Register'!$U71),1),1)=DATE(2026,10,1),'Portfolio Register'!$A71&amp;" (1)",IF(EDATE(DATE(YEAR('Portfolio Register'!$U71),MONTH('Portfolio Register'!$U71),1),2)=DATE(2026,10,1),'Portfolio Register'!$A71&amp;" (2)",IF(EDATE(DATE(YEAR('Portfolio Register'!$U71),MONTH('Portfolio Register'!$U71),1),3)=DATE(2026,10,1),'Portfolio Register'!$A71&amp;" (FINAL)",""))),"")))</f>
        <v/>
      </c>
      <c r="K72" s="106" t="str">
        <f aca="false">IF('Portfolio Register'!$A71="","",IF('Portfolio Register'!$U71="","",IFERROR(IF(EDATE(DATE(YEAR('Portfolio Register'!$U71),MONTH('Portfolio Register'!$U71),1),1)=DATE(2026,11,1),'Portfolio Register'!$A71&amp;" (1)",IF(EDATE(DATE(YEAR('Portfolio Register'!$U71),MONTH('Portfolio Register'!$U71),1),2)=DATE(2026,11,1),'Portfolio Register'!$A71&amp;" (2)",IF(EDATE(DATE(YEAR('Portfolio Register'!$U71),MONTH('Portfolio Register'!$U71),1),3)=DATE(2026,11,1),'Portfolio Register'!$A71&amp;" (FINAL)",""))),"")))</f>
        <v/>
      </c>
      <c r="L72" s="106" t="str">
        <f aca="false">IF('Portfolio Register'!$A71="","",IF('Portfolio Register'!$U71="","",IFERROR(IF(EDATE(DATE(YEAR('Portfolio Register'!$U71),MONTH('Portfolio Register'!$U71),1),1)=DATE(2026,12,1),'Portfolio Register'!$A71&amp;" (1)",IF(EDATE(DATE(YEAR('Portfolio Register'!$U71),MONTH('Portfolio Register'!$U71),1),2)=DATE(2026,12,1),'Portfolio Register'!$A71&amp;" (2)",IF(EDATE(DATE(YEAR('Portfolio Register'!$U71),MONTH('Portfolio Register'!$U71),1),3)=DATE(2026,12,1),'Portfolio Register'!$A71&amp;" (FINAL)",""))),"")))</f>
        <v/>
      </c>
      <c r="M72" s="109" t="str">
        <f aca="false">IF('Portfolio Register'!$A71="","",IF('Portfolio Register'!$U71="","",IFERROR(IF(EDATE(DATE(YEAR('Portfolio Register'!$U71),MONTH('Portfolio Register'!$U71),1),1)=DATE(2027,1,1),'Portfolio Register'!$A71&amp;" (1)",IF(EDATE(DATE(YEAR('Portfolio Register'!$U71),MONTH('Portfolio Register'!$U71),1),2)=DATE(2027,1,1),'Portfolio Register'!$A71&amp;" (2)",IF(EDATE(DATE(YEAR('Portfolio Register'!$U71),MONTH('Portfolio Register'!$U71),1),3)=DATE(2027,1,1),'Portfolio Register'!$A71&amp;" (FINAL)",""))),"")))</f>
        <v/>
      </c>
      <c r="N72" s="106" t="str">
        <f aca="false">IF('Portfolio Register'!$A71="","",IF('Portfolio Register'!$U71="","",IFERROR(IF(EDATE(DATE(YEAR('Portfolio Register'!$U71),MONTH('Portfolio Register'!$U71),1),1)=DATE(2027,2,1),'Portfolio Register'!$A71&amp;" (1)",IF(EDATE(DATE(YEAR('Portfolio Register'!$U71),MONTH('Portfolio Register'!$U71),1),2)=DATE(2027,2,1),'Portfolio Register'!$A71&amp;" (2)",IF(EDATE(DATE(YEAR('Portfolio Register'!$U71),MONTH('Portfolio Register'!$U71),1),3)=DATE(2027,2,1),'Portfolio Register'!$A71&amp;" (FINAL)",""))),"")))</f>
        <v/>
      </c>
      <c r="O72" s="106" t="str">
        <f aca="false">IF('Portfolio Register'!$A71="","",IF('Portfolio Register'!$U71="","",IFERROR(IF(EDATE(DATE(YEAR('Portfolio Register'!$U71),MONTH('Portfolio Register'!$U71),1),1)=DATE(2027,3,1),'Portfolio Register'!$A71&amp;" (1)",IF(EDATE(DATE(YEAR('Portfolio Register'!$U71),MONTH('Portfolio Register'!$U71),1),2)=DATE(2027,3,1),'Portfolio Register'!$A71&amp;" (2)",IF(EDATE(DATE(YEAR('Portfolio Register'!$U71),MONTH('Portfolio Register'!$U71),1),3)=DATE(2027,3,1),'Portfolio Register'!$A71&amp;" (FINAL)",""))),"")))</f>
        <v/>
      </c>
      <c r="P72" s="106" t="str">
        <f aca="false">IF('Portfolio Register'!$A71="","",IF('Portfolio Register'!$U71="","",IFERROR(IF(EDATE(DATE(YEAR('Portfolio Register'!$U71),MONTH('Portfolio Register'!$U71),1),1)=DATE(2027,4,1),'Portfolio Register'!$A71&amp;" (1)",IF(EDATE(DATE(YEAR('Portfolio Register'!$U71),MONTH('Portfolio Register'!$U71),1),2)=DATE(2027,4,1),'Portfolio Register'!$A71&amp;" (2)",IF(EDATE(DATE(YEAR('Portfolio Register'!$U71),MONTH('Portfolio Register'!$U71),1),3)=DATE(2027,4,1),'Portfolio Register'!$A71&amp;" (FINAL)",""))),"")))</f>
        <v/>
      </c>
      <c r="Q72" s="106" t="str">
        <f aca="false">IF('Portfolio Register'!$A71="","",IF('Portfolio Register'!$U71="","",IFERROR(IF(EDATE(DATE(YEAR('Portfolio Register'!$U71),MONTH('Portfolio Register'!$U71),1),1)=DATE(2027,5,1),'Portfolio Register'!$A71&amp;" (1)",IF(EDATE(DATE(YEAR('Portfolio Register'!$U71),MONTH('Portfolio Register'!$U71),1),2)=DATE(2027,5,1),'Portfolio Register'!$A71&amp;" (2)",IF(EDATE(DATE(YEAR('Portfolio Register'!$U71),MONTH('Portfolio Register'!$U71),1),3)=DATE(2027,5,1),'Portfolio Register'!$A71&amp;" (FINAL)",""))),"")))</f>
        <v/>
      </c>
      <c r="R72" s="106" t="str">
        <f aca="false">IF('Portfolio Register'!$A71="","",IF('Portfolio Register'!$U71="","",IFERROR(IF(EDATE(DATE(YEAR('Portfolio Register'!$U71),MONTH('Portfolio Register'!$U71),1),1)=DATE(2027,6,1),'Portfolio Register'!$A71&amp;" (1)",IF(EDATE(DATE(YEAR('Portfolio Register'!$U71),MONTH('Portfolio Register'!$U71),1),2)=DATE(2027,6,1),'Portfolio Register'!$A71&amp;" (2)",IF(EDATE(DATE(YEAR('Portfolio Register'!$U71),MONTH('Portfolio Register'!$U71),1),3)=DATE(2027,6,1),'Portfolio Register'!$A71&amp;" (FINAL)",""))),"")))</f>
        <v/>
      </c>
      <c r="S72" s="106" t="str">
        <f aca="false">IF('Portfolio Register'!$A71="","",IF('Portfolio Register'!$U71="","",IFERROR(IF(EDATE(DATE(YEAR('Portfolio Register'!$U71),MONTH('Portfolio Register'!$U71),1),1)=DATE(2027,7,1),'Portfolio Register'!$A71&amp;" (1)",IF(EDATE(DATE(YEAR('Portfolio Register'!$U71),MONTH('Portfolio Register'!$U71),1),2)=DATE(2027,7,1),'Portfolio Register'!$A71&amp;" (2)",IF(EDATE(DATE(YEAR('Portfolio Register'!$U71),MONTH('Portfolio Register'!$U71),1),3)=DATE(2027,7,1),'Portfolio Register'!$A71&amp;" (FINAL)",""))),"")))</f>
        <v/>
      </c>
      <c r="T72" s="106" t="str">
        <f aca="false">IF('Portfolio Register'!$A71="","",IF('Portfolio Register'!$U71="","",IFERROR(IF(EDATE(DATE(YEAR('Portfolio Register'!$U71),MONTH('Portfolio Register'!$U71),1),1)=DATE(2027,8,1),'Portfolio Register'!$A71&amp;" (1)",IF(EDATE(DATE(YEAR('Portfolio Register'!$U71),MONTH('Portfolio Register'!$U71),1),2)=DATE(2027,8,1),'Portfolio Register'!$A71&amp;" (2)",IF(EDATE(DATE(YEAR('Portfolio Register'!$U71),MONTH('Portfolio Register'!$U71),1),3)=DATE(2027,8,1),'Portfolio Register'!$A71&amp;" (FINAL)",""))),"")))</f>
        <v/>
      </c>
      <c r="U72" s="106" t="str">
        <f aca="false">IF('Portfolio Register'!$A71="","",IF('Portfolio Register'!$U71="","",IFERROR(IF(EDATE(DATE(YEAR('Portfolio Register'!$U71),MONTH('Portfolio Register'!$U71),1),1)=DATE(2027,9,1),'Portfolio Register'!$A71&amp;" (1)",IF(EDATE(DATE(YEAR('Portfolio Register'!$U71),MONTH('Portfolio Register'!$U71),1),2)=DATE(2027,9,1),'Portfolio Register'!$A71&amp;" (2)",IF(EDATE(DATE(YEAR('Portfolio Register'!$U71),MONTH('Portfolio Register'!$U71),1),3)=DATE(2027,9,1),'Portfolio Register'!$A71&amp;" (FINAL)",""))),"")))</f>
        <v/>
      </c>
      <c r="V72" s="106" t="str">
        <f aca="false">IF('Portfolio Register'!$A71="","",IF('Portfolio Register'!$U71="","",IFERROR(IF(EDATE(DATE(YEAR('Portfolio Register'!$U71),MONTH('Portfolio Register'!$U71),1),1)=DATE(2027,10,1),'Portfolio Register'!$A71&amp;" (1)",IF(EDATE(DATE(YEAR('Portfolio Register'!$U71),MONTH('Portfolio Register'!$U71),1),2)=DATE(2027,10,1),'Portfolio Register'!$A71&amp;" (2)",IF(EDATE(DATE(YEAR('Portfolio Register'!$U71),MONTH('Portfolio Register'!$U71),1),3)=DATE(2027,10,1),'Portfolio Register'!$A71&amp;" (FINAL)",""))),"")))</f>
        <v/>
      </c>
      <c r="W72" s="106" t="str">
        <f aca="false">IF('Portfolio Register'!$A71="","",IF('Portfolio Register'!$U71="","",IFERROR(IF(EDATE(DATE(YEAR('Portfolio Register'!$U71),MONTH('Portfolio Register'!$U71),1),1)=DATE(2027,11,1),'Portfolio Register'!$A71&amp;" (1)",IF(EDATE(DATE(YEAR('Portfolio Register'!$U71),MONTH('Portfolio Register'!$U71),1),2)=DATE(2027,11,1),'Portfolio Register'!$A71&amp;" (2)",IF(EDATE(DATE(YEAR('Portfolio Register'!$U71),MONTH('Portfolio Register'!$U71),1),3)=DATE(2027,11,1),'Portfolio Register'!$A71&amp;" (FINAL)",""))),"")))</f>
        <v/>
      </c>
      <c r="X72" s="106" t="str">
        <f aca="false">IF('Portfolio Register'!$A71="","",IF('Portfolio Register'!$U71="","",IFERROR(IF(EDATE(DATE(YEAR('Portfolio Register'!$U71),MONTH('Portfolio Register'!$U71),1),1)=DATE(2027,12,1),'Portfolio Register'!$A71&amp;" (1)",IF(EDATE(DATE(YEAR('Portfolio Register'!$U71),MONTH('Portfolio Register'!$U71),1),2)=DATE(2027,12,1),'Portfolio Register'!$A71&amp;" (2)",IF(EDATE(DATE(YEAR('Portfolio Register'!$U71),MONTH('Portfolio Register'!$U71),1),3)=DATE(2027,12,1),'Portfolio Register'!$A71&amp;" (FINAL)",""))),"")))</f>
        <v/>
      </c>
    </row>
    <row r="73" customFormat="false" ht="21.95" hidden="false" customHeight="true" outlineLevel="0" collapsed="false">
      <c r="A73" s="106" t="str">
        <f aca="false">IF('Portfolio Register'!$A72="","",IF('Portfolio Register'!$U72="","",IFERROR(IF(EDATE(DATE(YEAR('Portfolio Register'!$U72),MONTH('Portfolio Register'!$U72),1),1)=DATE(2026,1,1),'Portfolio Register'!$A72&amp;" (1)",IF(EDATE(DATE(YEAR('Portfolio Register'!$U72),MONTH('Portfolio Register'!$U72),1),2)=DATE(2026,1,1),'Portfolio Register'!$A72&amp;" (2)",IF(EDATE(DATE(YEAR('Portfolio Register'!$U72),MONTH('Portfolio Register'!$U72),1),3)=DATE(2026,1,1),'Portfolio Register'!$A72&amp;" (FINAL)",""))),"")))</f>
        <v/>
      </c>
      <c r="B73" s="106" t="str">
        <f aca="false">IF('Portfolio Register'!$A72="","",IF('Portfolio Register'!$U72="","",IFERROR(IF(EDATE(DATE(YEAR('Portfolio Register'!$U72),MONTH('Portfolio Register'!$U72),1),1)=DATE(2026,2,1),'Portfolio Register'!$A72&amp;" (1)",IF(EDATE(DATE(YEAR('Portfolio Register'!$U72),MONTH('Portfolio Register'!$U72),1),2)=DATE(2026,2,1),'Portfolio Register'!$A72&amp;" (2)",IF(EDATE(DATE(YEAR('Portfolio Register'!$U72),MONTH('Portfolio Register'!$U72),1),3)=DATE(2026,2,1),'Portfolio Register'!$A72&amp;" (FINAL)",""))),"")))</f>
        <v/>
      </c>
      <c r="C73" s="106" t="str">
        <f aca="false">IF('Portfolio Register'!$A72="","",IF('Portfolio Register'!$U72="","",IFERROR(IF(EDATE(DATE(YEAR('Portfolio Register'!$U72),MONTH('Portfolio Register'!$U72),1),1)=DATE(2026,3,1),'Portfolio Register'!$A72&amp;" (1)",IF(EDATE(DATE(YEAR('Portfolio Register'!$U72),MONTH('Portfolio Register'!$U72),1),2)=DATE(2026,3,1),'Portfolio Register'!$A72&amp;" (2)",IF(EDATE(DATE(YEAR('Portfolio Register'!$U72),MONTH('Portfolio Register'!$U72),1),3)=DATE(2026,3,1),'Portfolio Register'!$A72&amp;" (FINAL)",""))),"")))</f>
        <v/>
      </c>
      <c r="D73" s="106" t="str">
        <f aca="false">IF('Portfolio Register'!$A72="","",IF('Portfolio Register'!$U72="","",IFERROR(IF(EDATE(DATE(YEAR('Portfolio Register'!$U72),MONTH('Portfolio Register'!$U72),1),1)=DATE(2026,4,1),'Portfolio Register'!$A72&amp;" (1)",IF(EDATE(DATE(YEAR('Portfolio Register'!$U72),MONTH('Portfolio Register'!$U72),1),2)=DATE(2026,4,1),'Portfolio Register'!$A72&amp;" (2)",IF(EDATE(DATE(YEAR('Portfolio Register'!$U72),MONTH('Portfolio Register'!$U72),1),3)=DATE(2026,4,1),'Portfolio Register'!$A72&amp;" (FINAL)",""))),"")))</f>
        <v/>
      </c>
      <c r="E73" s="106" t="str">
        <f aca="false">IF('Portfolio Register'!$A72="","",IF('Portfolio Register'!$U72="","",IFERROR(IF(EDATE(DATE(YEAR('Portfolio Register'!$U72),MONTH('Portfolio Register'!$U72),1),1)=DATE(2026,5,1),'Portfolio Register'!$A72&amp;" (1)",IF(EDATE(DATE(YEAR('Portfolio Register'!$U72),MONTH('Portfolio Register'!$U72),1),2)=DATE(2026,5,1),'Portfolio Register'!$A72&amp;" (2)",IF(EDATE(DATE(YEAR('Portfolio Register'!$U72),MONTH('Portfolio Register'!$U72),1),3)=DATE(2026,5,1),'Portfolio Register'!$A72&amp;" (FINAL)",""))),"")))</f>
        <v/>
      </c>
      <c r="F73" s="106" t="str">
        <f aca="false">IF('Portfolio Register'!$A72="","",IF('Portfolio Register'!$U72="","",IFERROR(IF(EDATE(DATE(YEAR('Portfolio Register'!$U72),MONTH('Portfolio Register'!$U72),1),1)=DATE(2026,6,1),'Portfolio Register'!$A72&amp;" (1)",IF(EDATE(DATE(YEAR('Portfolio Register'!$U72),MONTH('Portfolio Register'!$U72),1),2)=DATE(2026,6,1),'Portfolio Register'!$A72&amp;" (2)",IF(EDATE(DATE(YEAR('Portfolio Register'!$U72),MONTH('Portfolio Register'!$U72),1),3)=DATE(2026,6,1),'Portfolio Register'!$A72&amp;" (FINAL)",""))),"")))</f>
        <v/>
      </c>
      <c r="G73" s="106" t="str">
        <f aca="false">IF('Portfolio Register'!$A72="","",IF('Portfolio Register'!$U72="","",IFERROR(IF(EDATE(DATE(YEAR('Portfolio Register'!$U72),MONTH('Portfolio Register'!$U72),1),1)=DATE(2026,7,1),'Portfolio Register'!$A72&amp;" (1)",IF(EDATE(DATE(YEAR('Portfolio Register'!$U72),MONTH('Portfolio Register'!$U72),1),2)=DATE(2026,7,1),'Portfolio Register'!$A72&amp;" (2)",IF(EDATE(DATE(YEAR('Portfolio Register'!$U72),MONTH('Portfolio Register'!$U72),1),3)=DATE(2026,7,1),'Portfolio Register'!$A72&amp;" (FINAL)",""))),"")))</f>
        <v/>
      </c>
      <c r="H73" s="107" t="str">
        <f aca="false">IF('Portfolio Register'!$A72="","",IF('Portfolio Register'!$U72="","",IFERROR(IF(EDATE(DATE(YEAR('Portfolio Register'!$U72),MONTH('Portfolio Register'!$U72),1),1)=DATE(2026,8,1),'Portfolio Register'!$A72&amp;" (1)",IF(EDATE(DATE(YEAR('Portfolio Register'!$U72),MONTH('Portfolio Register'!$U72),1),2)=DATE(2026,8,1),'Portfolio Register'!$A72&amp;" (2)",IF(EDATE(DATE(YEAR('Portfolio Register'!$U72),MONTH('Portfolio Register'!$U72),1),3)=DATE(2026,8,1),'Portfolio Register'!$A72&amp;" (FINAL)",""))),"")))</f>
        <v/>
      </c>
      <c r="I73" s="108" t="str">
        <f aca="false">IF('Portfolio Register'!$A72="","",IF('Portfolio Register'!$U72="","",IFERROR(IF(EDATE(DATE(YEAR('Portfolio Register'!$U72),MONTH('Portfolio Register'!$U72),1),1)=DATE(2026,9,1),'Portfolio Register'!$A72&amp;" (1)",IF(EDATE(DATE(YEAR('Portfolio Register'!$U72),MONTH('Portfolio Register'!$U72),1),2)=DATE(2026,9,1),'Portfolio Register'!$A72&amp;" (2)",IF(EDATE(DATE(YEAR('Portfolio Register'!$U72),MONTH('Portfolio Register'!$U72),1),3)=DATE(2026,9,1),'Portfolio Register'!$A72&amp;" (FINAL)",""))),"")))</f>
        <v/>
      </c>
      <c r="J73" s="108" t="str">
        <f aca="false">IF('Portfolio Register'!$A72="","",IF('Portfolio Register'!$U72="","",IFERROR(IF(EDATE(DATE(YEAR('Portfolio Register'!$U72),MONTH('Portfolio Register'!$U72),1),1)=DATE(2026,10,1),'Portfolio Register'!$A72&amp;" (1)",IF(EDATE(DATE(YEAR('Portfolio Register'!$U72),MONTH('Portfolio Register'!$U72),1),2)=DATE(2026,10,1),'Portfolio Register'!$A72&amp;" (2)",IF(EDATE(DATE(YEAR('Portfolio Register'!$U72),MONTH('Portfolio Register'!$U72),1),3)=DATE(2026,10,1),'Portfolio Register'!$A72&amp;" (FINAL)",""))),"")))</f>
        <v/>
      </c>
      <c r="K73" s="106" t="str">
        <f aca="false">IF('Portfolio Register'!$A72="","",IF('Portfolio Register'!$U72="","",IFERROR(IF(EDATE(DATE(YEAR('Portfolio Register'!$U72),MONTH('Portfolio Register'!$U72),1),1)=DATE(2026,11,1),'Portfolio Register'!$A72&amp;" (1)",IF(EDATE(DATE(YEAR('Portfolio Register'!$U72),MONTH('Portfolio Register'!$U72),1),2)=DATE(2026,11,1),'Portfolio Register'!$A72&amp;" (2)",IF(EDATE(DATE(YEAR('Portfolio Register'!$U72),MONTH('Portfolio Register'!$U72),1),3)=DATE(2026,11,1),'Portfolio Register'!$A72&amp;" (FINAL)",""))),"")))</f>
        <v/>
      </c>
      <c r="L73" s="106" t="str">
        <f aca="false">IF('Portfolio Register'!$A72="","",IF('Portfolio Register'!$U72="","",IFERROR(IF(EDATE(DATE(YEAR('Portfolio Register'!$U72),MONTH('Portfolio Register'!$U72),1),1)=DATE(2026,12,1),'Portfolio Register'!$A72&amp;" (1)",IF(EDATE(DATE(YEAR('Portfolio Register'!$U72),MONTH('Portfolio Register'!$U72),1),2)=DATE(2026,12,1),'Portfolio Register'!$A72&amp;" (2)",IF(EDATE(DATE(YEAR('Portfolio Register'!$U72),MONTH('Portfolio Register'!$U72),1),3)=DATE(2026,12,1),'Portfolio Register'!$A72&amp;" (FINAL)",""))),"")))</f>
        <v/>
      </c>
      <c r="M73" s="109" t="str">
        <f aca="false">IF('Portfolio Register'!$A72="","",IF('Portfolio Register'!$U72="","",IFERROR(IF(EDATE(DATE(YEAR('Portfolio Register'!$U72),MONTH('Portfolio Register'!$U72),1),1)=DATE(2027,1,1),'Portfolio Register'!$A72&amp;" (1)",IF(EDATE(DATE(YEAR('Portfolio Register'!$U72),MONTH('Portfolio Register'!$U72),1),2)=DATE(2027,1,1),'Portfolio Register'!$A72&amp;" (2)",IF(EDATE(DATE(YEAR('Portfolio Register'!$U72),MONTH('Portfolio Register'!$U72),1),3)=DATE(2027,1,1),'Portfolio Register'!$A72&amp;" (FINAL)",""))),"")))</f>
        <v/>
      </c>
      <c r="N73" s="106" t="str">
        <f aca="false">IF('Portfolio Register'!$A72="","",IF('Portfolio Register'!$U72="","",IFERROR(IF(EDATE(DATE(YEAR('Portfolio Register'!$U72),MONTH('Portfolio Register'!$U72),1),1)=DATE(2027,2,1),'Portfolio Register'!$A72&amp;" (1)",IF(EDATE(DATE(YEAR('Portfolio Register'!$U72),MONTH('Portfolio Register'!$U72),1),2)=DATE(2027,2,1),'Portfolio Register'!$A72&amp;" (2)",IF(EDATE(DATE(YEAR('Portfolio Register'!$U72),MONTH('Portfolio Register'!$U72),1),3)=DATE(2027,2,1),'Portfolio Register'!$A72&amp;" (FINAL)",""))),"")))</f>
        <v/>
      </c>
      <c r="O73" s="106" t="str">
        <f aca="false">IF('Portfolio Register'!$A72="","",IF('Portfolio Register'!$U72="","",IFERROR(IF(EDATE(DATE(YEAR('Portfolio Register'!$U72),MONTH('Portfolio Register'!$U72),1),1)=DATE(2027,3,1),'Portfolio Register'!$A72&amp;" (1)",IF(EDATE(DATE(YEAR('Portfolio Register'!$U72),MONTH('Portfolio Register'!$U72),1),2)=DATE(2027,3,1),'Portfolio Register'!$A72&amp;" (2)",IF(EDATE(DATE(YEAR('Portfolio Register'!$U72),MONTH('Portfolio Register'!$U72),1),3)=DATE(2027,3,1),'Portfolio Register'!$A72&amp;" (FINAL)",""))),"")))</f>
        <v/>
      </c>
      <c r="P73" s="106" t="str">
        <f aca="false">IF('Portfolio Register'!$A72="","",IF('Portfolio Register'!$U72="","",IFERROR(IF(EDATE(DATE(YEAR('Portfolio Register'!$U72),MONTH('Portfolio Register'!$U72),1),1)=DATE(2027,4,1),'Portfolio Register'!$A72&amp;" (1)",IF(EDATE(DATE(YEAR('Portfolio Register'!$U72),MONTH('Portfolio Register'!$U72),1),2)=DATE(2027,4,1),'Portfolio Register'!$A72&amp;" (2)",IF(EDATE(DATE(YEAR('Portfolio Register'!$U72),MONTH('Portfolio Register'!$U72),1),3)=DATE(2027,4,1),'Portfolio Register'!$A72&amp;" (FINAL)",""))),"")))</f>
        <v/>
      </c>
      <c r="Q73" s="106" t="str">
        <f aca="false">IF('Portfolio Register'!$A72="","",IF('Portfolio Register'!$U72="","",IFERROR(IF(EDATE(DATE(YEAR('Portfolio Register'!$U72),MONTH('Portfolio Register'!$U72),1),1)=DATE(2027,5,1),'Portfolio Register'!$A72&amp;" (1)",IF(EDATE(DATE(YEAR('Portfolio Register'!$U72),MONTH('Portfolio Register'!$U72),1),2)=DATE(2027,5,1),'Portfolio Register'!$A72&amp;" (2)",IF(EDATE(DATE(YEAR('Portfolio Register'!$U72),MONTH('Portfolio Register'!$U72),1),3)=DATE(2027,5,1),'Portfolio Register'!$A72&amp;" (FINAL)",""))),"")))</f>
        <v/>
      </c>
      <c r="R73" s="106" t="str">
        <f aca="false">IF('Portfolio Register'!$A72="","",IF('Portfolio Register'!$U72="","",IFERROR(IF(EDATE(DATE(YEAR('Portfolio Register'!$U72),MONTH('Portfolio Register'!$U72),1),1)=DATE(2027,6,1),'Portfolio Register'!$A72&amp;" (1)",IF(EDATE(DATE(YEAR('Portfolio Register'!$U72),MONTH('Portfolio Register'!$U72),1),2)=DATE(2027,6,1),'Portfolio Register'!$A72&amp;" (2)",IF(EDATE(DATE(YEAR('Portfolio Register'!$U72),MONTH('Portfolio Register'!$U72),1),3)=DATE(2027,6,1),'Portfolio Register'!$A72&amp;" (FINAL)",""))),"")))</f>
        <v/>
      </c>
      <c r="S73" s="106" t="str">
        <f aca="false">IF('Portfolio Register'!$A72="","",IF('Portfolio Register'!$U72="","",IFERROR(IF(EDATE(DATE(YEAR('Portfolio Register'!$U72),MONTH('Portfolio Register'!$U72),1),1)=DATE(2027,7,1),'Portfolio Register'!$A72&amp;" (1)",IF(EDATE(DATE(YEAR('Portfolio Register'!$U72),MONTH('Portfolio Register'!$U72),1),2)=DATE(2027,7,1),'Portfolio Register'!$A72&amp;" (2)",IF(EDATE(DATE(YEAR('Portfolio Register'!$U72),MONTH('Portfolio Register'!$U72),1),3)=DATE(2027,7,1),'Portfolio Register'!$A72&amp;" (FINAL)",""))),"")))</f>
        <v/>
      </c>
      <c r="T73" s="106" t="str">
        <f aca="false">IF('Portfolio Register'!$A72="","",IF('Portfolio Register'!$U72="","",IFERROR(IF(EDATE(DATE(YEAR('Portfolio Register'!$U72),MONTH('Portfolio Register'!$U72),1),1)=DATE(2027,8,1),'Portfolio Register'!$A72&amp;" (1)",IF(EDATE(DATE(YEAR('Portfolio Register'!$U72),MONTH('Portfolio Register'!$U72),1),2)=DATE(2027,8,1),'Portfolio Register'!$A72&amp;" (2)",IF(EDATE(DATE(YEAR('Portfolio Register'!$U72),MONTH('Portfolio Register'!$U72),1),3)=DATE(2027,8,1),'Portfolio Register'!$A72&amp;" (FINAL)",""))),"")))</f>
        <v/>
      </c>
      <c r="U73" s="106" t="str">
        <f aca="false">IF('Portfolio Register'!$A72="","",IF('Portfolio Register'!$U72="","",IFERROR(IF(EDATE(DATE(YEAR('Portfolio Register'!$U72),MONTH('Portfolio Register'!$U72),1),1)=DATE(2027,9,1),'Portfolio Register'!$A72&amp;" (1)",IF(EDATE(DATE(YEAR('Portfolio Register'!$U72),MONTH('Portfolio Register'!$U72),1),2)=DATE(2027,9,1),'Portfolio Register'!$A72&amp;" (2)",IF(EDATE(DATE(YEAR('Portfolio Register'!$U72),MONTH('Portfolio Register'!$U72),1),3)=DATE(2027,9,1),'Portfolio Register'!$A72&amp;" (FINAL)",""))),"")))</f>
        <v/>
      </c>
      <c r="V73" s="106" t="str">
        <f aca="false">IF('Portfolio Register'!$A72="","",IF('Portfolio Register'!$U72="","",IFERROR(IF(EDATE(DATE(YEAR('Portfolio Register'!$U72),MONTH('Portfolio Register'!$U72),1),1)=DATE(2027,10,1),'Portfolio Register'!$A72&amp;" (1)",IF(EDATE(DATE(YEAR('Portfolio Register'!$U72),MONTH('Portfolio Register'!$U72),1),2)=DATE(2027,10,1),'Portfolio Register'!$A72&amp;" (2)",IF(EDATE(DATE(YEAR('Portfolio Register'!$U72),MONTH('Portfolio Register'!$U72),1),3)=DATE(2027,10,1),'Portfolio Register'!$A72&amp;" (FINAL)",""))),"")))</f>
        <v/>
      </c>
      <c r="W73" s="106" t="str">
        <f aca="false">IF('Portfolio Register'!$A72="","",IF('Portfolio Register'!$U72="","",IFERROR(IF(EDATE(DATE(YEAR('Portfolio Register'!$U72),MONTH('Portfolio Register'!$U72),1),1)=DATE(2027,11,1),'Portfolio Register'!$A72&amp;" (1)",IF(EDATE(DATE(YEAR('Portfolio Register'!$U72),MONTH('Portfolio Register'!$U72),1),2)=DATE(2027,11,1),'Portfolio Register'!$A72&amp;" (2)",IF(EDATE(DATE(YEAR('Portfolio Register'!$U72),MONTH('Portfolio Register'!$U72),1),3)=DATE(2027,11,1),'Portfolio Register'!$A72&amp;" (FINAL)",""))),"")))</f>
        <v/>
      </c>
      <c r="X73" s="106" t="str">
        <f aca="false">IF('Portfolio Register'!$A72="","",IF('Portfolio Register'!$U72="","",IFERROR(IF(EDATE(DATE(YEAR('Portfolio Register'!$U72),MONTH('Portfolio Register'!$U72),1),1)=DATE(2027,12,1),'Portfolio Register'!$A72&amp;" (1)",IF(EDATE(DATE(YEAR('Portfolio Register'!$U72),MONTH('Portfolio Register'!$U72),1),2)=DATE(2027,12,1),'Portfolio Register'!$A72&amp;" (2)",IF(EDATE(DATE(YEAR('Portfolio Register'!$U72),MONTH('Portfolio Register'!$U72),1),3)=DATE(2027,12,1),'Portfolio Register'!$A72&amp;" (FINAL)",""))),"")))</f>
        <v/>
      </c>
    </row>
    <row r="74" customFormat="false" ht="21.95" hidden="false" customHeight="true" outlineLevel="0" collapsed="false">
      <c r="A74" s="106" t="str">
        <f aca="false">IF('Portfolio Register'!$A73="","",IF('Portfolio Register'!$U73="","",IFERROR(IF(EDATE(DATE(YEAR('Portfolio Register'!$U73),MONTH('Portfolio Register'!$U73),1),1)=DATE(2026,1,1),'Portfolio Register'!$A73&amp;" (1)",IF(EDATE(DATE(YEAR('Portfolio Register'!$U73),MONTH('Portfolio Register'!$U73),1),2)=DATE(2026,1,1),'Portfolio Register'!$A73&amp;" (2)",IF(EDATE(DATE(YEAR('Portfolio Register'!$U73),MONTH('Portfolio Register'!$U73),1),3)=DATE(2026,1,1),'Portfolio Register'!$A73&amp;" (FINAL)",""))),"")))</f>
        <v/>
      </c>
      <c r="B74" s="106" t="str">
        <f aca="false">IF('Portfolio Register'!$A73="","",IF('Portfolio Register'!$U73="","",IFERROR(IF(EDATE(DATE(YEAR('Portfolio Register'!$U73),MONTH('Portfolio Register'!$U73),1),1)=DATE(2026,2,1),'Portfolio Register'!$A73&amp;" (1)",IF(EDATE(DATE(YEAR('Portfolio Register'!$U73),MONTH('Portfolio Register'!$U73),1),2)=DATE(2026,2,1),'Portfolio Register'!$A73&amp;" (2)",IF(EDATE(DATE(YEAR('Portfolio Register'!$U73),MONTH('Portfolio Register'!$U73),1),3)=DATE(2026,2,1),'Portfolio Register'!$A73&amp;" (FINAL)",""))),"")))</f>
        <v/>
      </c>
      <c r="C74" s="106" t="str">
        <f aca="false">IF('Portfolio Register'!$A73="","",IF('Portfolio Register'!$U73="","",IFERROR(IF(EDATE(DATE(YEAR('Portfolio Register'!$U73),MONTH('Portfolio Register'!$U73),1),1)=DATE(2026,3,1),'Portfolio Register'!$A73&amp;" (1)",IF(EDATE(DATE(YEAR('Portfolio Register'!$U73),MONTH('Portfolio Register'!$U73),1),2)=DATE(2026,3,1),'Portfolio Register'!$A73&amp;" (2)",IF(EDATE(DATE(YEAR('Portfolio Register'!$U73),MONTH('Portfolio Register'!$U73),1),3)=DATE(2026,3,1),'Portfolio Register'!$A73&amp;" (FINAL)",""))),"")))</f>
        <v/>
      </c>
      <c r="D74" s="106" t="str">
        <f aca="false">IF('Portfolio Register'!$A73="","",IF('Portfolio Register'!$U73="","",IFERROR(IF(EDATE(DATE(YEAR('Portfolio Register'!$U73),MONTH('Portfolio Register'!$U73),1),1)=DATE(2026,4,1),'Portfolio Register'!$A73&amp;" (1)",IF(EDATE(DATE(YEAR('Portfolio Register'!$U73),MONTH('Portfolio Register'!$U73),1),2)=DATE(2026,4,1),'Portfolio Register'!$A73&amp;" (2)",IF(EDATE(DATE(YEAR('Portfolio Register'!$U73),MONTH('Portfolio Register'!$U73),1),3)=DATE(2026,4,1),'Portfolio Register'!$A73&amp;" (FINAL)",""))),"")))</f>
        <v/>
      </c>
      <c r="E74" s="106" t="str">
        <f aca="false">IF('Portfolio Register'!$A73="","",IF('Portfolio Register'!$U73="","",IFERROR(IF(EDATE(DATE(YEAR('Portfolio Register'!$U73),MONTH('Portfolio Register'!$U73),1),1)=DATE(2026,5,1),'Portfolio Register'!$A73&amp;" (1)",IF(EDATE(DATE(YEAR('Portfolio Register'!$U73),MONTH('Portfolio Register'!$U73),1),2)=DATE(2026,5,1),'Portfolio Register'!$A73&amp;" (2)",IF(EDATE(DATE(YEAR('Portfolio Register'!$U73),MONTH('Portfolio Register'!$U73),1),3)=DATE(2026,5,1),'Portfolio Register'!$A73&amp;" (FINAL)",""))),"")))</f>
        <v/>
      </c>
      <c r="F74" s="106" t="str">
        <f aca="false">IF('Portfolio Register'!$A73="","",IF('Portfolio Register'!$U73="","",IFERROR(IF(EDATE(DATE(YEAR('Portfolio Register'!$U73),MONTH('Portfolio Register'!$U73),1),1)=DATE(2026,6,1),'Portfolio Register'!$A73&amp;" (1)",IF(EDATE(DATE(YEAR('Portfolio Register'!$U73),MONTH('Portfolio Register'!$U73),1),2)=DATE(2026,6,1),'Portfolio Register'!$A73&amp;" (2)",IF(EDATE(DATE(YEAR('Portfolio Register'!$U73),MONTH('Portfolio Register'!$U73),1),3)=DATE(2026,6,1),'Portfolio Register'!$A73&amp;" (FINAL)",""))),"")))</f>
        <v/>
      </c>
      <c r="G74" s="106" t="str">
        <f aca="false">IF('Portfolio Register'!$A73="","",IF('Portfolio Register'!$U73="","",IFERROR(IF(EDATE(DATE(YEAR('Portfolio Register'!$U73),MONTH('Portfolio Register'!$U73),1),1)=DATE(2026,7,1),'Portfolio Register'!$A73&amp;" (1)",IF(EDATE(DATE(YEAR('Portfolio Register'!$U73),MONTH('Portfolio Register'!$U73),1),2)=DATE(2026,7,1),'Portfolio Register'!$A73&amp;" (2)",IF(EDATE(DATE(YEAR('Portfolio Register'!$U73),MONTH('Portfolio Register'!$U73),1),3)=DATE(2026,7,1),'Portfolio Register'!$A73&amp;" (FINAL)",""))),"")))</f>
        <v/>
      </c>
      <c r="H74" s="107" t="str">
        <f aca="false">IF('Portfolio Register'!$A73="","",IF('Portfolio Register'!$U73="","",IFERROR(IF(EDATE(DATE(YEAR('Portfolio Register'!$U73),MONTH('Portfolio Register'!$U73),1),1)=DATE(2026,8,1),'Portfolio Register'!$A73&amp;" (1)",IF(EDATE(DATE(YEAR('Portfolio Register'!$U73),MONTH('Portfolio Register'!$U73),1),2)=DATE(2026,8,1),'Portfolio Register'!$A73&amp;" (2)",IF(EDATE(DATE(YEAR('Portfolio Register'!$U73),MONTH('Portfolio Register'!$U73),1),3)=DATE(2026,8,1),'Portfolio Register'!$A73&amp;" (FINAL)",""))),"")))</f>
        <v/>
      </c>
      <c r="I74" s="108" t="str">
        <f aca="false">IF('Portfolio Register'!$A73="","",IF('Portfolio Register'!$U73="","",IFERROR(IF(EDATE(DATE(YEAR('Portfolio Register'!$U73),MONTH('Portfolio Register'!$U73),1),1)=DATE(2026,9,1),'Portfolio Register'!$A73&amp;" (1)",IF(EDATE(DATE(YEAR('Portfolio Register'!$U73),MONTH('Portfolio Register'!$U73),1),2)=DATE(2026,9,1),'Portfolio Register'!$A73&amp;" (2)",IF(EDATE(DATE(YEAR('Portfolio Register'!$U73),MONTH('Portfolio Register'!$U73),1),3)=DATE(2026,9,1),'Portfolio Register'!$A73&amp;" (FINAL)",""))),"")))</f>
        <v/>
      </c>
      <c r="J74" s="108" t="str">
        <f aca="false">IF('Portfolio Register'!$A73="","",IF('Portfolio Register'!$U73="","",IFERROR(IF(EDATE(DATE(YEAR('Portfolio Register'!$U73),MONTH('Portfolio Register'!$U73),1),1)=DATE(2026,10,1),'Portfolio Register'!$A73&amp;" (1)",IF(EDATE(DATE(YEAR('Portfolio Register'!$U73),MONTH('Portfolio Register'!$U73),1),2)=DATE(2026,10,1),'Portfolio Register'!$A73&amp;" (2)",IF(EDATE(DATE(YEAR('Portfolio Register'!$U73),MONTH('Portfolio Register'!$U73),1),3)=DATE(2026,10,1),'Portfolio Register'!$A73&amp;" (FINAL)",""))),"")))</f>
        <v/>
      </c>
      <c r="K74" s="106" t="str">
        <f aca="false">IF('Portfolio Register'!$A73="","",IF('Portfolio Register'!$U73="","",IFERROR(IF(EDATE(DATE(YEAR('Portfolio Register'!$U73),MONTH('Portfolio Register'!$U73),1),1)=DATE(2026,11,1),'Portfolio Register'!$A73&amp;" (1)",IF(EDATE(DATE(YEAR('Portfolio Register'!$U73),MONTH('Portfolio Register'!$U73),1),2)=DATE(2026,11,1),'Portfolio Register'!$A73&amp;" (2)",IF(EDATE(DATE(YEAR('Portfolio Register'!$U73),MONTH('Portfolio Register'!$U73),1),3)=DATE(2026,11,1),'Portfolio Register'!$A73&amp;" (FINAL)",""))),"")))</f>
        <v/>
      </c>
      <c r="L74" s="106" t="str">
        <f aca="false">IF('Portfolio Register'!$A73="","",IF('Portfolio Register'!$U73="","",IFERROR(IF(EDATE(DATE(YEAR('Portfolio Register'!$U73),MONTH('Portfolio Register'!$U73),1),1)=DATE(2026,12,1),'Portfolio Register'!$A73&amp;" (1)",IF(EDATE(DATE(YEAR('Portfolio Register'!$U73),MONTH('Portfolio Register'!$U73),1),2)=DATE(2026,12,1),'Portfolio Register'!$A73&amp;" (2)",IF(EDATE(DATE(YEAR('Portfolio Register'!$U73),MONTH('Portfolio Register'!$U73),1),3)=DATE(2026,12,1),'Portfolio Register'!$A73&amp;" (FINAL)",""))),"")))</f>
        <v/>
      </c>
      <c r="M74" s="109" t="str">
        <f aca="false">IF('Portfolio Register'!$A73="","",IF('Portfolio Register'!$U73="","",IFERROR(IF(EDATE(DATE(YEAR('Portfolio Register'!$U73),MONTH('Portfolio Register'!$U73),1),1)=DATE(2027,1,1),'Portfolio Register'!$A73&amp;" (1)",IF(EDATE(DATE(YEAR('Portfolio Register'!$U73),MONTH('Portfolio Register'!$U73),1),2)=DATE(2027,1,1),'Portfolio Register'!$A73&amp;" (2)",IF(EDATE(DATE(YEAR('Portfolio Register'!$U73),MONTH('Portfolio Register'!$U73),1),3)=DATE(2027,1,1),'Portfolio Register'!$A73&amp;" (FINAL)",""))),"")))</f>
        <v/>
      </c>
      <c r="N74" s="106" t="str">
        <f aca="false">IF('Portfolio Register'!$A73="","",IF('Portfolio Register'!$U73="","",IFERROR(IF(EDATE(DATE(YEAR('Portfolio Register'!$U73),MONTH('Portfolio Register'!$U73),1),1)=DATE(2027,2,1),'Portfolio Register'!$A73&amp;" (1)",IF(EDATE(DATE(YEAR('Portfolio Register'!$U73),MONTH('Portfolio Register'!$U73),1),2)=DATE(2027,2,1),'Portfolio Register'!$A73&amp;" (2)",IF(EDATE(DATE(YEAR('Portfolio Register'!$U73),MONTH('Portfolio Register'!$U73),1),3)=DATE(2027,2,1),'Portfolio Register'!$A73&amp;" (FINAL)",""))),"")))</f>
        <v/>
      </c>
      <c r="O74" s="106" t="str">
        <f aca="false">IF('Portfolio Register'!$A73="","",IF('Portfolio Register'!$U73="","",IFERROR(IF(EDATE(DATE(YEAR('Portfolio Register'!$U73),MONTH('Portfolio Register'!$U73),1),1)=DATE(2027,3,1),'Portfolio Register'!$A73&amp;" (1)",IF(EDATE(DATE(YEAR('Portfolio Register'!$U73),MONTH('Portfolio Register'!$U73),1),2)=DATE(2027,3,1),'Portfolio Register'!$A73&amp;" (2)",IF(EDATE(DATE(YEAR('Portfolio Register'!$U73),MONTH('Portfolio Register'!$U73),1),3)=DATE(2027,3,1),'Portfolio Register'!$A73&amp;" (FINAL)",""))),"")))</f>
        <v/>
      </c>
      <c r="P74" s="106" t="str">
        <f aca="false">IF('Portfolio Register'!$A73="","",IF('Portfolio Register'!$U73="","",IFERROR(IF(EDATE(DATE(YEAR('Portfolio Register'!$U73),MONTH('Portfolio Register'!$U73),1),1)=DATE(2027,4,1),'Portfolio Register'!$A73&amp;" (1)",IF(EDATE(DATE(YEAR('Portfolio Register'!$U73),MONTH('Portfolio Register'!$U73),1),2)=DATE(2027,4,1),'Portfolio Register'!$A73&amp;" (2)",IF(EDATE(DATE(YEAR('Portfolio Register'!$U73),MONTH('Portfolio Register'!$U73),1),3)=DATE(2027,4,1),'Portfolio Register'!$A73&amp;" (FINAL)",""))),"")))</f>
        <v/>
      </c>
      <c r="Q74" s="106" t="str">
        <f aca="false">IF('Portfolio Register'!$A73="","",IF('Portfolio Register'!$U73="","",IFERROR(IF(EDATE(DATE(YEAR('Portfolio Register'!$U73),MONTH('Portfolio Register'!$U73),1),1)=DATE(2027,5,1),'Portfolio Register'!$A73&amp;" (1)",IF(EDATE(DATE(YEAR('Portfolio Register'!$U73),MONTH('Portfolio Register'!$U73),1),2)=DATE(2027,5,1),'Portfolio Register'!$A73&amp;" (2)",IF(EDATE(DATE(YEAR('Portfolio Register'!$U73),MONTH('Portfolio Register'!$U73),1),3)=DATE(2027,5,1),'Portfolio Register'!$A73&amp;" (FINAL)",""))),"")))</f>
        <v/>
      </c>
      <c r="R74" s="106" t="str">
        <f aca="false">IF('Portfolio Register'!$A73="","",IF('Portfolio Register'!$U73="","",IFERROR(IF(EDATE(DATE(YEAR('Portfolio Register'!$U73),MONTH('Portfolio Register'!$U73),1),1)=DATE(2027,6,1),'Portfolio Register'!$A73&amp;" (1)",IF(EDATE(DATE(YEAR('Portfolio Register'!$U73),MONTH('Portfolio Register'!$U73),1),2)=DATE(2027,6,1),'Portfolio Register'!$A73&amp;" (2)",IF(EDATE(DATE(YEAR('Portfolio Register'!$U73),MONTH('Portfolio Register'!$U73),1),3)=DATE(2027,6,1),'Portfolio Register'!$A73&amp;" (FINAL)",""))),"")))</f>
        <v/>
      </c>
      <c r="S74" s="106" t="str">
        <f aca="false">IF('Portfolio Register'!$A73="","",IF('Portfolio Register'!$U73="","",IFERROR(IF(EDATE(DATE(YEAR('Portfolio Register'!$U73),MONTH('Portfolio Register'!$U73),1),1)=DATE(2027,7,1),'Portfolio Register'!$A73&amp;" (1)",IF(EDATE(DATE(YEAR('Portfolio Register'!$U73),MONTH('Portfolio Register'!$U73),1),2)=DATE(2027,7,1),'Portfolio Register'!$A73&amp;" (2)",IF(EDATE(DATE(YEAR('Portfolio Register'!$U73),MONTH('Portfolio Register'!$U73),1),3)=DATE(2027,7,1),'Portfolio Register'!$A73&amp;" (FINAL)",""))),"")))</f>
        <v/>
      </c>
      <c r="T74" s="106" t="str">
        <f aca="false">IF('Portfolio Register'!$A73="","",IF('Portfolio Register'!$U73="","",IFERROR(IF(EDATE(DATE(YEAR('Portfolio Register'!$U73),MONTH('Portfolio Register'!$U73),1),1)=DATE(2027,8,1),'Portfolio Register'!$A73&amp;" (1)",IF(EDATE(DATE(YEAR('Portfolio Register'!$U73),MONTH('Portfolio Register'!$U73),1),2)=DATE(2027,8,1),'Portfolio Register'!$A73&amp;" (2)",IF(EDATE(DATE(YEAR('Portfolio Register'!$U73),MONTH('Portfolio Register'!$U73),1),3)=DATE(2027,8,1),'Portfolio Register'!$A73&amp;" (FINAL)",""))),"")))</f>
        <v/>
      </c>
      <c r="U74" s="106" t="str">
        <f aca="false">IF('Portfolio Register'!$A73="","",IF('Portfolio Register'!$U73="","",IFERROR(IF(EDATE(DATE(YEAR('Portfolio Register'!$U73),MONTH('Portfolio Register'!$U73),1),1)=DATE(2027,9,1),'Portfolio Register'!$A73&amp;" (1)",IF(EDATE(DATE(YEAR('Portfolio Register'!$U73),MONTH('Portfolio Register'!$U73),1),2)=DATE(2027,9,1),'Portfolio Register'!$A73&amp;" (2)",IF(EDATE(DATE(YEAR('Portfolio Register'!$U73),MONTH('Portfolio Register'!$U73),1),3)=DATE(2027,9,1),'Portfolio Register'!$A73&amp;" (FINAL)",""))),"")))</f>
        <v/>
      </c>
      <c r="V74" s="106" t="str">
        <f aca="false">IF('Portfolio Register'!$A73="","",IF('Portfolio Register'!$U73="","",IFERROR(IF(EDATE(DATE(YEAR('Portfolio Register'!$U73),MONTH('Portfolio Register'!$U73),1),1)=DATE(2027,10,1),'Portfolio Register'!$A73&amp;" (1)",IF(EDATE(DATE(YEAR('Portfolio Register'!$U73),MONTH('Portfolio Register'!$U73),1),2)=DATE(2027,10,1),'Portfolio Register'!$A73&amp;" (2)",IF(EDATE(DATE(YEAR('Portfolio Register'!$U73),MONTH('Portfolio Register'!$U73),1),3)=DATE(2027,10,1),'Portfolio Register'!$A73&amp;" (FINAL)",""))),"")))</f>
        <v/>
      </c>
      <c r="W74" s="106" t="str">
        <f aca="false">IF('Portfolio Register'!$A73="","",IF('Portfolio Register'!$U73="","",IFERROR(IF(EDATE(DATE(YEAR('Portfolio Register'!$U73),MONTH('Portfolio Register'!$U73),1),1)=DATE(2027,11,1),'Portfolio Register'!$A73&amp;" (1)",IF(EDATE(DATE(YEAR('Portfolio Register'!$U73),MONTH('Portfolio Register'!$U73),1),2)=DATE(2027,11,1),'Portfolio Register'!$A73&amp;" (2)",IF(EDATE(DATE(YEAR('Portfolio Register'!$U73),MONTH('Portfolio Register'!$U73),1),3)=DATE(2027,11,1),'Portfolio Register'!$A73&amp;" (FINAL)",""))),"")))</f>
        <v/>
      </c>
      <c r="X74" s="106" t="str">
        <f aca="false">IF('Portfolio Register'!$A73="","",IF('Portfolio Register'!$U73="","",IFERROR(IF(EDATE(DATE(YEAR('Portfolio Register'!$U73),MONTH('Portfolio Register'!$U73),1),1)=DATE(2027,12,1),'Portfolio Register'!$A73&amp;" (1)",IF(EDATE(DATE(YEAR('Portfolio Register'!$U73),MONTH('Portfolio Register'!$U73),1),2)=DATE(2027,12,1),'Portfolio Register'!$A73&amp;" (2)",IF(EDATE(DATE(YEAR('Portfolio Register'!$U73),MONTH('Portfolio Register'!$U73),1),3)=DATE(2027,12,1),'Portfolio Register'!$A73&amp;" (FINAL)",""))),"")))</f>
        <v/>
      </c>
    </row>
    <row r="75" customFormat="false" ht="21.95" hidden="false" customHeight="true" outlineLevel="0" collapsed="false">
      <c r="A75" s="106" t="str">
        <f aca="false">IF('Portfolio Register'!$A74="","",IF('Portfolio Register'!$U74="","",IFERROR(IF(EDATE(DATE(YEAR('Portfolio Register'!$U74),MONTH('Portfolio Register'!$U74),1),1)=DATE(2026,1,1),'Portfolio Register'!$A74&amp;" (1)",IF(EDATE(DATE(YEAR('Portfolio Register'!$U74),MONTH('Portfolio Register'!$U74),1),2)=DATE(2026,1,1),'Portfolio Register'!$A74&amp;" (2)",IF(EDATE(DATE(YEAR('Portfolio Register'!$U74),MONTH('Portfolio Register'!$U74),1),3)=DATE(2026,1,1),'Portfolio Register'!$A74&amp;" (FINAL)",""))),"")))</f>
        <v/>
      </c>
      <c r="B75" s="106" t="str">
        <f aca="false">IF('Portfolio Register'!$A74="","",IF('Portfolio Register'!$U74="","",IFERROR(IF(EDATE(DATE(YEAR('Portfolio Register'!$U74),MONTH('Portfolio Register'!$U74),1),1)=DATE(2026,2,1),'Portfolio Register'!$A74&amp;" (1)",IF(EDATE(DATE(YEAR('Portfolio Register'!$U74),MONTH('Portfolio Register'!$U74),1),2)=DATE(2026,2,1),'Portfolio Register'!$A74&amp;" (2)",IF(EDATE(DATE(YEAR('Portfolio Register'!$U74),MONTH('Portfolio Register'!$U74),1),3)=DATE(2026,2,1),'Portfolio Register'!$A74&amp;" (FINAL)",""))),"")))</f>
        <v/>
      </c>
      <c r="C75" s="106" t="str">
        <f aca="false">IF('Portfolio Register'!$A74="","",IF('Portfolio Register'!$U74="","",IFERROR(IF(EDATE(DATE(YEAR('Portfolio Register'!$U74),MONTH('Portfolio Register'!$U74),1),1)=DATE(2026,3,1),'Portfolio Register'!$A74&amp;" (1)",IF(EDATE(DATE(YEAR('Portfolio Register'!$U74),MONTH('Portfolio Register'!$U74),1),2)=DATE(2026,3,1),'Portfolio Register'!$A74&amp;" (2)",IF(EDATE(DATE(YEAR('Portfolio Register'!$U74),MONTH('Portfolio Register'!$U74),1),3)=DATE(2026,3,1),'Portfolio Register'!$A74&amp;" (FINAL)",""))),"")))</f>
        <v/>
      </c>
      <c r="D75" s="106" t="str">
        <f aca="false">IF('Portfolio Register'!$A74="","",IF('Portfolio Register'!$U74="","",IFERROR(IF(EDATE(DATE(YEAR('Portfolio Register'!$U74),MONTH('Portfolio Register'!$U74),1),1)=DATE(2026,4,1),'Portfolio Register'!$A74&amp;" (1)",IF(EDATE(DATE(YEAR('Portfolio Register'!$U74),MONTH('Portfolio Register'!$U74),1),2)=DATE(2026,4,1),'Portfolio Register'!$A74&amp;" (2)",IF(EDATE(DATE(YEAR('Portfolio Register'!$U74),MONTH('Portfolio Register'!$U74),1),3)=DATE(2026,4,1),'Portfolio Register'!$A74&amp;" (FINAL)",""))),"")))</f>
        <v/>
      </c>
      <c r="E75" s="106" t="str">
        <f aca="false">IF('Portfolio Register'!$A74="","",IF('Portfolio Register'!$U74="","",IFERROR(IF(EDATE(DATE(YEAR('Portfolio Register'!$U74),MONTH('Portfolio Register'!$U74),1),1)=DATE(2026,5,1),'Portfolio Register'!$A74&amp;" (1)",IF(EDATE(DATE(YEAR('Portfolio Register'!$U74),MONTH('Portfolio Register'!$U74),1),2)=DATE(2026,5,1),'Portfolio Register'!$A74&amp;" (2)",IF(EDATE(DATE(YEAR('Portfolio Register'!$U74),MONTH('Portfolio Register'!$U74),1),3)=DATE(2026,5,1),'Portfolio Register'!$A74&amp;" (FINAL)",""))),"")))</f>
        <v/>
      </c>
      <c r="F75" s="106" t="str">
        <f aca="false">IF('Portfolio Register'!$A74="","",IF('Portfolio Register'!$U74="","",IFERROR(IF(EDATE(DATE(YEAR('Portfolio Register'!$U74),MONTH('Portfolio Register'!$U74),1),1)=DATE(2026,6,1),'Portfolio Register'!$A74&amp;" (1)",IF(EDATE(DATE(YEAR('Portfolio Register'!$U74),MONTH('Portfolio Register'!$U74),1),2)=DATE(2026,6,1),'Portfolio Register'!$A74&amp;" (2)",IF(EDATE(DATE(YEAR('Portfolio Register'!$U74),MONTH('Portfolio Register'!$U74),1),3)=DATE(2026,6,1),'Portfolio Register'!$A74&amp;" (FINAL)",""))),"")))</f>
        <v/>
      </c>
      <c r="G75" s="106" t="str">
        <f aca="false">IF('Portfolio Register'!$A74="","",IF('Portfolio Register'!$U74="","",IFERROR(IF(EDATE(DATE(YEAR('Portfolio Register'!$U74),MONTH('Portfolio Register'!$U74),1),1)=DATE(2026,7,1),'Portfolio Register'!$A74&amp;" (1)",IF(EDATE(DATE(YEAR('Portfolio Register'!$U74),MONTH('Portfolio Register'!$U74),1),2)=DATE(2026,7,1),'Portfolio Register'!$A74&amp;" (2)",IF(EDATE(DATE(YEAR('Portfolio Register'!$U74),MONTH('Portfolio Register'!$U74),1),3)=DATE(2026,7,1),'Portfolio Register'!$A74&amp;" (FINAL)",""))),"")))</f>
        <v/>
      </c>
      <c r="H75" s="107" t="str">
        <f aca="false">IF('Portfolio Register'!$A74="","",IF('Portfolio Register'!$U74="","",IFERROR(IF(EDATE(DATE(YEAR('Portfolio Register'!$U74),MONTH('Portfolio Register'!$U74),1),1)=DATE(2026,8,1),'Portfolio Register'!$A74&amp;" (1)",IF(EDATE(DATE(YEAR('Portfolio Register'!$U74),MONTH('Portfolio Register'!$U74),1),2)=DATE(2026,8,1),'Portfolio Register'!$A74&amp;" (2)",IF(EDATE(DATE(YEAR('Portfolio Register'!$U74),MONTH('Portfolio Register'!$U74),1),3)=DATE(2026,8,1),'Portfolio Register'!$A74&amp;" (FINAL)",""))),"")))</f>
        <v/>
      </c>
      <c r="I75" s="108" t="str">
        <f aca="false">IF('Portfolio Register'!$A74="","",IF('Portfolio Register'!$U74="","",IFERROR(IF(EDATE(DATE(YEAR('Portfolio Register'!$U74),MONTH('Portfolio Register'!$U74),1),1)=DATE(2026,9,1),'Portfolio Register'!$A74&amp;" (1)",IF(EDATE(DATE(YEAR('Portfolio Register'!$U74),MONTH('Portfolio Register'!$U74),1),2)=DATE(2026,9,1),'Portfolio Register'!$A74&amp;" (2)",IF(EDATE(DATE(YEAR('Portfolio Register'!$U74),MONTH('Portfolio Register'!$U74),1),3)=DATE(2026,9,1),'Portfolio Register'!$A74&amp;" (FINAL)",""))),"")))</f>
        <v/>
      </c>
      <c r="J75" s="108" t="str">
        <f aca="false">IF('Portfolio Register'!$A74="","",IF('Portfolio Register'!$U74="","",IFERROR(IF(EDATE(DATE(YEAR('Portfolio Register'!$U74),MONTH('Portfolio Register'!$U74),1),1)=DATE(2026,10,1),'Portfolio Register'!$A74&amp;" (1)",IF(EDATE(DATE(YEAR('Portfolio Register'!$U74),MONTH('Portfolio Register'!$U74),1),2)=DATE(2026,10,1),'Portfolio Register'!$A74&amp;" (2)",IF(EDATE(DATE(YEAR('Portfolio Register'!$U74),MONTH('Portfolio Register'!$U74),1),3)=DATE(2026,10,1),'Portfolio Register'!$A74&amp;" (FINAL)",""))),"")))</f>
        <v/>
      </c>
      <c r="K75" s="106" t="str">
        <f aca="false">IF('Portfolio Register'!$A74="","",IF('Portfolio Register'!$U74="","",IFERROR(IF(EDATE(DATE(YEAR('Portfolio Register'!$U74),MONTH('Portfolio Register'!$U74),1),1)=DATE(2026,11,1),'Portfolio Register'!$A74&amp;" (1)",IF(EDATE(DATE(YEAR('Portfolio Register'!$U74),MONTH('Portfolio Register'!$U74),1),2)=DATE(2026,11,1),'Portfolio Register'!$A74&amp;" (2)",IF(EDATE(DATE(YEAR('Portfolio Register'!$U74),MONTH('Portfolio Register'!$U74),1),3)=DATE(2026,11,1),'Portfolio Register'!$A74&amp;" (FINAL)",""))),"")))</f>
        <v/>
      </c>
      <c r="L75" s="106" t="str">
        <f aca="false">IF('Portfolio Register'!$A74="","",IF('Portfolio Register'!$U74="","",IFERROR(IF(EDATE(DATE(YEAR('Portfolio Register'!$U74),MONTH('Portfolio Register'!$U74),1),1)=DATE(2026,12,1),'Portfolio Register'!$A74&amp;" (1)",IF(EDATE(DATE(YEAR('Portfolio Register'!$U74),MONTH('Portfolio Register'!$U74),1),2)=DATE(2026,12,1),'Portfolio Register'!$A74&amp;" (2)",IF(EDATE(DATE(YEAR('Portfolio Register'!$U74),MONTH('Portfolio Register'!$U74),1),3)=DATE(2026,12,1),'Portfolio Register'!$A74&amp;" (FINAL)",""))),"")))</f>
        <v/>
      </c>
      <c r="M75" s="109" t="str">
        <f aca="false">IF('Portfolio Register'!$A74="","",IF('Portfolio Register'!$U74="","",IFERROR(IF(EDATE(DATE(YEAR('Portfolio Register'!$U74),MONTH('Portfolio Register'!$U74),1),1)=DATE(2027,1,1),'Portfolio Register'!$A74&amp;" (1)",IF(EDATE(DATE(YEAR('Portfolio Register'!$U74),MONTH('Portfolio Register'!$U74),1),2)=DATE(2027,1,1),'Portfolio Register'!$A74&amp;" (2)",IF(EDATE(DATE(YEAR('Portfolio Register'!$U74),MONTH('Portfolio Register'!$U74),1),3)=DATE(2027,1,1),'Portfolio Register'!$A74&amp;" (FINAL)",""))),"")))</f>
        <v/>
      </c>
      <c r="N75" s="106" t="str">
        <f aca="false">IF('Portfolio Register'!$A74="","",IF('Portfolio Register'!$U74="","",IFERROR(IF(EDATE(DATE(YEAR('Portfolio Register'!$U74),MONTH('Portfolio Register'!$U74),1),1)=DATE(2027,2,1),'Portfolio Register'!$A74&amp;" (1)",IF(EDATE(DATE(YEAR('Portfolio Register'!$U74),MONTH('Portfolio Register'!$U74),1),2)=DATE(2027,2,1),'Portfolio Register'!$A74&amp;" (2)",IF(EDATE(DATE(YEAR('Portfolio Register'!$U74),MONTH('Portfolio Register'!$U74),1),3)=DATE(2027,2,1),'Portfolio Register'!$A74&amp;" (FINAL)",""))),"")))</f>
        <v/>
      </c>
      <c r="O75" s="106" t="str">
        <f aca="false">IF('Portfolio Register'!$A74="","",IF('Portfolio Register'!$U74="","",IFERROR(IF(EDATE(DATE(YEAR('Portfolio Register'!$U74),MONTH('Portfolio Register'!$U74),1),1)=DATE(2027,3,1),'Portfolio Register'!$A74&amp;" (1)",IF(EDATE(DATE(YEAR('Portfolio Register'!$U74),MONTH('Portfolio Register'!$U74),1),2)=DATE(2027,3,1),'Portfolio Register'!$A74&amp;" (2)",IF(EDATE(DATE(YEAR('Portfolio Register'!$U74),MONTH('Portfolio Register'!$U74),1),3)=DATE(2027,3,1),'Portfolio Register'!$A74&amp;" (FINAL)",""))),"")))</f>
        <v/>
      </c>
      <c r="P75" s="106" t="str">
        <f aca="false">IF('Portfolio Register'!$A74="","",IF('Portfolio Register'!$U74="","",IFERROR(IF(EDATE(DATE(YEAR('Portfolio Register'!$U74),MONTH('Portfolio Register'!$U74),1),1)=DATE(2027,4,1),'Portfolio Register'!$A74&amp;" (1)",IF(EDATE(DATE(YEAR('Portfolio Register'!$U74),MONTH('Portfolio Register'!$U74),1),2)=DATE(2027,4,1),'Portfolio Register'!$A74&amp;" (2)",IF(EDATE(DATE(YEAR('Portfolio Register'!$U74),MONTH('Portfolio Register'!$U74),1),3)=DATE(2027,4,1),'Portfolio Register'!$A74&amp;" (FINAL)",""))),"")))</f>
        <v/>
      </c>
      <c r="Q75" s="106" t="str">
        <f aca="false">IF('Portfolio Register'!$A74="","",IF('Portfolio Register'!$U74="","",IFERROR(IF(EDATE(DATE(YEAR('Portfolio Register'!$U74),MONTH('Portfolio Register'!$U74),1),1)=DATE(2027,5,1),'Portfolio Register'!$A74&amp;" (1)",IF(EDATE(DATE(YEAR('Portfolio Register'!$U74),MONTH('Portfolio Register'!$U74),1),2)=DATE(2027,5,1),'Portfolio Register'!$A74&amp;" (2)",IF(EDATE(DATE(YEAR('Portfolio Register'!$U74),MONTH('Portfolio Register'!$U74),1),3)=DATE(2027,5,1),'Portfolio Register'!$A74&amp;" (FINAL)",""))),"")))</f>
        <v/>
      </c>
      <c r="R75" s="106" t="str">
        <f aca="false">IF('Portfolio Register'!$A74="","",IF('Portfolio Register'!$U74="","",IFERROR(IF(EDATE(DATE(YEAR('Portfolio Register'!$U74),MONTH('Portfolio Register'!$U74),1),1)=DATE(2027,6,1),'Portfolio Register'!$A74&amp;" (1)",IF(EDATE(DATE(YEAR('Portfolio Register'!$U74),MONTH('Portfolio Register'!$U74),1),2)=DATE(2027,6,1),'Portfolio Register'!$A74&amp;" (2)",IF(EDATE(DATE(YEAR('Portfolio Register'!$U74),MONTH('Portfolio Register'!$U74),1),3)=DATE(2027,6,1),'Portfolio Register'!$A74&amp;" (FINAL)",""))),"")))</f>
        <v/>
      </c>
      <c r="S75" s="106" t="str">
        <f aca="false">IF('Portfolio Register'!$A74="","",IF('Portfolio Register'!$U74="","",IFERROR(IF(EDATE(DATE(YEAR('Portfolio Register'!$U74),MONTH('Portfolio Register'!$U74),1),1)=DATE(2027,7,1),'Portfolio Register'!$A74&amp;" (1)",IF(EDATE(DATE(YEAR('Portfolio Register'!$U74),MONTH('Portfolio Register'!$U74),1),2)=DATE(2027,7,1),'Portfolio Register'!$A74&amp;" (2)",IF(EDATE(DATE(YEAR('Portfolio Register'!$U74),MONTH('Portfolio Register'!$U74),1),3)=DATE(2027,7,1),'Portfolio Register'!$A74&amp;" (FINAL)",""))),"")))</f>
        <v/>
      </c>
      <c r="T75" s="106" t="str">
        <f aca="false">IF('Portfolio Register'!$A74="","",IF('Portfolio Register'!$U74="","",IFERROR(IF(EDATE(DATE(YEAR('Portfolio Register'!$U74),MONTH('Portfolio Register'!$U74),1),1)=DATE(2027,8,1),'Portfolio Register'!$A74&amp;" (1)",IF(EDATE(DATE(YEAR('Portfolio Register'!$U74),MONTH('Portfolio Register'!$U74),1),2)=DATE(2027,8,1),'Portfolio Register'!$A74&amp;" (2)",IF(EDATE(DATE(YEAR('Portfolio Register'!$U74),MONTH('Portfolio Register'!$U74),1),3)=DATE(2027,8,1),'Portfolio Register'!$A74&amp;" (FINAL)",""))),"")))</f>
        <v/>
      </c>
      <c r="U75" s="106" t="str">
        <f aca="false">IF('Portfolio Register'!$A74="","",IF('Portfolio Register'!$U74="","",IFERROR(IF(EDATE(DATE(YEAR('Portfolio Register'!$U74),MONTH('Portfolio Register'!$U74),1),1)=DATE(2027,9,1),'Portfolio Register'!$A74&amp;" (1)",IF(EDATE(DATE(YEAR('Portfolio Register'!$U74),MONTH('Portfolio Register'!$U74),1),2)=DATE(2027,9,1),'Portfolio Register'!$A74&amp;" (2)",IF(EDATE(DATE(YEAR('Portfolio Register'!$U74),MONTH('Portfolio Register'!$U74),1),3)=DATE(2027,9,1),'Portfolio Register'!$A74&amp;" (FINAL)",""))),"")))</f>
        <v/>
      </c>
      <c r="V75" s="106" t="str">
        <f aca="false">IF('Portfolio Register'!$A74="","",IF('Portfolio Register'!$U74="","",IFERROR(IF(EDATE(DATE(YEAR('Portfolio Register'!$U74),MONTH('Portfolio Register'!$U74),1),1)=DATE(2027,10,1),'Portfolio Register'!$A74&amp;" (1)",IF(EDATE(DATE(YEAR('Portfolio Register'!$U74),MONTH('Portfolio Register'!$U74),1),2)=DATE(2027,10,1),'Portfolio Register'!$A74&amp;" (2)",IF(EDATE(DATE(YEAR('Portfolio Register'!$U74),MONTH('Portfolio Register'!$U74),1),3)=DATE(2027,10,1),'Portfolio Register'!$A74&amp;" (FINAL)",""))),"")))</f>
        <v/>
      </c>
      <c r="W75" s="106" t="str">
        <f aca="false">IF('Portfolio Register'!$A74="","",IF('Portfolio Register'!$U74="","",IFERROR(IF(EDATE(DATE(YEAR('Portfolio Register'!$U74),MONTH('Portfolio Register'!$U74),1),1)=DATE(2027,11,1),'Portfolio Register'!$A74&amp;" (1)",IF(EDATE(DATE(YEAR('Portfolio Register'!$U74),MONTH('Portfolio Register'!$U74),1),2)=DATE(2027,11,1),'Portfolio Register'!$A74&amp;" (2)",IF(EDATE(DATE(YEAR('Portfolio Register'!$U74),MONTH('Portfolio Register'!$U74),1),3)=DATE(2027,11,1),'Portfolio Register'!$A74&amp;" (FINAL)",""))),"")))</f>
        <v/>
      </c>
      <c r="X75" s="106" t="str">
        <f aca="false">IF('Portfolio Register'!$A74="","",IF('Portfolio Register'!$U74="","",IFERROR(IF(EDATE(DATE(YEAR('Portfolio Register'!$U74),MONTH('Portfolio Register'!$U74),1),1)=DATE(2027,12,1),'Portfolio Register'!$A74&amp;" (1)",IF(EDATE(DATE(YEAR('Portfolio Register'!$U74),MONTH('Portfolio Register'!$U74),1),2)=DATE(2027,12,1),'Portfolio Register'!$A74&amp;" (2)",IF(EDATE(DATE(YEAR('Portfolio Register'!$U74),MONTH('Portfolio Register'!$U74),1),3)=DATE(2027,12,1),'Portfolio Register'!$A74&amp;" (FINAL)",""))),"")))</f>
        <v/>
      </c>
    </row>
    <row r="76" customFormat="false" ht="21.95" hidden="false" customHeight="true" outlineLevel="0" collapsed="false">
      <c r="A76" s="106" t="str">
        <f aca="false">IF('Portfolio Register'!$A75="","",IF('Portfolio Register'!$U75="","",IFERROR(IF(EDATE(DATE(YEAR('Portfolio Register'!$U75),MONTH('Portfolio Register'!$U75),1),1)=DATE(2026,1,1),'Portfolio Register'!$A75&amp;" (1)",IF(EDATE(DATE(YEAR('Portfolio Register'!$U75),MONTH('Portfolio Register'!$U75),1),2)=DATE(2026,1,1),'Portfolio Register'!$A75&amp;" (2)",IF(EDATE(DATE(YEAR('Portfolio Register'!$U75),MONTH('Portfolio Register'!$U75),1),3)=DATE(2026,1,1),'Portfolio Register'!$A75&amp;" (FINAL)",""))),"")))</f>
        <v/>
      </c>
      <c r="B76" s="106" t="str">
        <f aca="false">IF('Portfolio Register'!$A75="","",IF('Portfolio Register'!$U75="","",IFERROR(IF(EDATE(DATE(YEAR('Portfolio Register'!$U75),MONTH('Portfolio Register'!$U75),1),1)=DATE(2026,2,1),'Portfolio Register'!$A75&amp;" (1)",IF(EDATE(DATE(YEAR('Portfolio Register'!$U75),MONTH('Portfolio Register'!$U75),1),2)=DATE(2026,2,1),'Portfolio Register'!$A75&amp;" (2)",IF(EDATE(DATE(YEAR('Portfolio Register'!$U75),MONTH('Portfolio Register'!$U75),1),3)=DATE(2026,2,1),'Portfolio Register'!$A75&amp;" (FINAL)",""))),"")))</f>
        <v/>
      </c>
      <c r="C76" s="106" t="str">
        <f aca="false">IF('Portfolio Register'!$A75="","",IF('Portfolio Register'!$U75="","",IFERROR(IF(EDATE(DATE(YEAR('Portfolio Register'!$U75),MONTH('Portfolio Register'!$U75),1),1)=DATE(2026,3,1),'Portfolio Register'!$A75&amp;" (1)",IF(EDATE(DATE(YEAR('Portfolio Register'!$U75),MONTH('Portfolio Register'!$U75),1),2)=DATE(2026,3,1),'Portfolio Register'!$A75&amp;" (2)",IF(EDATE(DATE(YEAR('Portfolio Register'!$U75),MONTH('Portfolio Register'!$U75),1),3)=DATE(2026,3,1),'Portfolio Register'!$A75&amp;" (FINAL)",""))),"")))</f>
        <v/>
      </c>
      <c r="D76" s="106" t="str">
        <f aca="false">IF('Portfolio Register'!$A75="","",IF('Portfolio Register'!$U75="","",IFERROR(IF(EDATE(DATE(YEAR('Portfolio Register'!$U75),MONTH('Portfolio Register'!$U75),1),1)=DATE(2026,4,1),'Portfolio Register'!$A75&amp;" (1)",IF(EDATE(DATE(YEAR('Portfolio Register'!$U75),MONTH('Portfolio Register'!$U75),1),2)=DATE(2026,4,1),'Portfolio Register'!$A75&amp;" (2)",IF(EDATE(DATE(YEAR('Portfolio Register'!$U75),MONTH('Portfolio Register'!$U75),1),3)=DATE(2026,4,1),'Portfolio Register'!$A75&amp;" (FINAL)",""))),"")))</f>
        <v/>
      </c>
      <c r="E76" s="106" t="str">
        <f aca="false">IF('Portfolio Register'!$A75="","",IF('Portfolio Register'!$U75="","",IFERROR(IF(EDATE(DATE(YEAR('Portfolio Register'!$U75),MONTH('Portfolio Register'!$U75),1),1)=DATE(2026,5,1),'Portfolio Register'!$A75&amp;" (1)",IF(EDATE(DATE(YEAR('Portfolio Register'!$U75),MONTH('Portfolio Register'!$U75),1),2)=DATE(2026,5,1),'Portfolio Register'!$A75&amp;" (2)",IF(EDATE(DATE(YEAR('Portfolio Register'!$U75),MONTH('Portfolio Register'!$U75),1),3)=DATE(2026,5,1),'Portfolio Register'!$A75&amp;" (FINAL)",""))),"")))</f>
        <v/>
      </c>
      <c r="F76" s="106" t="str">
        <f aca="false">IF('Portfolio Register'!$A75="","",IF('Portfolio Register'!$U75="","",IFERROR(IF(EDATE(DATE(YEAR('Portfolio Register'!$U75),MONTH('Portfolio Register'!$U75),1),1)=DATE(2026,6,1),'Portfolio Register'!$A75&amp;" (1)",IF(EDATE(DATE(YEAR('Portfolio Register'!$U75),MONTH('Portfolio Register'!$U75),1),2)=DATE(2026,6,1),'Portfolio Register'!$A75&amp;" (2)",IF(EDATE(DATE(YEAR('Portfolio Register'!$U75),MONTH('Portfolio Register'!$U75),1),3)=DATE(2026,6,1),'Portfolio Register'!$A75&amp;" (FINAL)",""))),"")))</f>
        <v/>
      </c>
      <c r="G76" s="106" t="str">
        <f aca="false">IF('Portfolio Register'!$A75="","",IF('Portfolio Register'!$U75="","",IFERROR(IF(EDATE(DATE(YEAR('Portfolio Register'!$U75),MONTH('Portfolio Register'!$U75),1),1)=DATE(2026,7,1),'Portfolio Register'!$A75&amp;" (1)",IF(EDATE(DATE(YEAR('Portfolio Register'!$U75),MONTH('Portfolio Register'!$U75),1),2)=DATE(2026,7,1),'Portfolio Register'!$A75&amp;" (2)",IF(EDATE(DATE(YEAR('Portfolio Register'!$U75),MONTH('Portfolio Register'!$U75),1),3)=DATE(2026,7,1),'Portfolio Register'!$A75&amp;" (FINAL)",""))),"")))</f>
        <v/>
      </c>
      <c r="H76" s="107" t="str">
        <f aca="false">IF('Portfolio Register'!$A75="","",IF('Portfolio Register'!$U75="","",IFERROR(IF(EDATE(DATE(YEAR('Portfolio Register'!$U75),MONTH('Portfolio Register'!$U75),1),1)=DATE(2026,8,1),'Portfolio Register'!$A75&amp;" (1)",IF(EDATE(DATE(YEAR('Portfolio Register'!$U75),MONTH('Portfolio Register'!$U75),1),2)=DATE(2026,8,1),'Portfolio Register'!$A75&amp;" (2)",IF(EDATE(DATE(YEAR('Portfolio Register'!$U75),MONTH('Portfolio Register'!$U75),1),3)=DATE(2026,8,1),'Portfolio Register'!$A75&amp;" (FINAL)",""))),"")))</f>
        <v/>
      </c>
      <c r="I76" s="108" t="str">
        <f aca="false">IF('Portfolio Register'!$A75="","",IF('Portfolio Register'!$U75="","",IFERROR(IF(EDATE(DATE(YEAR('Portfolio Register'!$U75),MONTH('Portfolio Register'!$U75),1),1)=DATE(2026,9,1),'Portfolio Register'!$A75&amp;" (1)",IF(EDATE(DATE(YEAR('Portfolio Register'!$U75),MONTH('Portfolio Register'!$U75),1),2)=DATE(2026,9,1),'Portfolio Register'!$A75&amp;" (2)",IF(EDATE(DATE(YEAR('Portfolio Register'!$U75),MONTH('Portfolio Register'!$U75),1),3)=DATE(2026,9,1),'Portfolio Register'!$A75&amp;" (FINAL)",""))),"")))</f>
        <v/>
      </c>
      <c r="J76" s="108" t="str">
        <f aca="false">IF('Portfolio Register'!$A75="","",IF('Portfolio Register'!$U75="","",IFERROR(IF(EDATE(DATE(YEAR('Portfolio Register'!$U75),MONTH('Portfolio Register'!$U75),1),1)=DATE(2026,10,1),'Portfolio Register'!$A75&amp;" (1)",IF(EDATE(DATE(YEAR('Portfolio Register'!$U75),MONTH('Portfolio Register'!$U75),1),2)=DATE(2026,10,1),'Portfolio Register'!$A75&amp;" (2)",IF(EDATE(DATE(YEAR('Portfolio Register'!$U75),MONTH('Portfolio Register'!$U75),1),3)=DATE(2026,10,1),'Portfolio Register'!$A75&amp;" (FINAL)",""))),"")))</f>
        <v/>
      </c>
      <c r="K76" s="106" t="str">
        <f aca="false">IF('Portfolio Register'!$A75="","",IF('Portfolio Register'!$U75="","",IFERROR(IF(EDATE(DATE(YEAR('Portfolio Register'!$U75),MONTH('Portfolio Register'!$U75),1),1)=DATE(2026,11,1),'Portfolio Register'!$A75&amp;" (1)",IF(EDATE(DATE(YEAR('Portfolio Register'!$U75),MONTH('Portfolio Register'!$U75),1),2)=DATE(2026,11,1),'Portfolio Register'!$A75&amp;" (2)",IF(EDATE(DATE(YEAR('Portfolio Register'!$U75),MONTH('Portfolio Register'!$U75),1),3)=DATE(2026,11,1),'Portfolio Register'!$A75&amp;" (FINAL)",""))),"")))</f>
        <v/>
      </c>
      <c r="L76" s="106" t="str">
        <f aca="false">IF('Portfolio Register'!$A75="","",IF('Portfolio Register'!$U75="","",IFERROR(IF(EDATE(DATE(YEAR('Portfolio Register'!$U75),MONTH('Portfolio Register'!$U75),1),1)=DATE(2026,12,1),'Portfolio Register'!$A75&amp;" (1)",IF(EDATE(DATE(YEAR('Portfolio Register'!$U75),MONTH('Portfolio Register'!$U75),1),2)=DATE(2026,12,1),'Portfolio Register'!$A75&amp;" (2)",IF(EDATE(DATE(YEAR('Portfolio Register'!$U75),MONTH('Portfolio Register'!$U75),1),3)=DATE(2026,12,1),'Portfolio Register'!$A75&amp;" (FINAL)",""))),"")))</f>
        <v/>
      </c>
      <c r="M76" s="109" t="str">
        <f aca="false">IF('Portfolio Register'!$A75="","",IF('Portfolio Register'!$U75="","",IFERROR(IF(EDATE(DATE(YEAR('Portfolio Register'!$U75),MONTH('Portfolio Register'!$U75),1),1)=DATE(2027,1,1),'Portfolio Register'!$A75&amp;" (1)",IF(EDATE(DATE(YEAR('Portfolio Register'!$U75),MONTH('Portfolio Register'!$U75),1),2)=DATE(2027,1,1),'Portfolio Register'!$A75&amp;" (2)",IF(EDATE(DATE(YEAR('Portfolio Register'!$U75),MONTH('Portfolio Register'!$U75),1),3)=DATE(2027,1,1),'Portfolio Register'!$A75&amp;" (FINAL)",""))),"")))</f>
        <v/>
      </c>
      <c r="N76" s="106" t="str">
        <f aca="false">IF('Portfolio Register'!$A75="","",IF('Portfolio Register'!$U75="","",IFERROR(IF(EDATE(DATE(YEAR('Portfolio Register'!$U75),MONTH('Portfolio Register'!$U75),1),1)=DATE(2027,2,1),'Portfolio Register'!$A75&amp;" (1)",IF(EDATE(DATE(YEAR('Portfolio Register'!$U75),MONTH('Portfolio Register'!$U75),1),2)=DATE(2027,2,1),'Portfolio Register'!$A75&amp;" (2)",IF(EDATE(DATE(YEAR('Portfolio Register'!$U75),MONTH('Portfolio Register'!$U75),1),3)=DATE(2027,2,1),'Portfolio Register'!$A75&amp;" (FINAL)",""))),"")))</f>
        <v/>
      </c>
      <c r="O76" s="106" t="str">
        <f aca="false">IF('Portfolio Register'!$A75="","",IF('Portfolio Register'!$U75="","",IFERROR(IF(EDATE(DATE(YEAR('Portfolio Register'!$U75),MONTH('Portfolio Register'!$U75),1),1)=DATE(2027,3,1),'Portfolio Register'!$A75&amp;" (1)",IF(EDATE(DATE(YEAR('Portfolio Register'!$U75),MONTH('Portfolio Register'!$U75),1),2)=DATE(2027,3,1),'Portfolio Register'!$A75&amp;" (2)",IF(EDATE(DATE(YEAR('Portfolio Register'!$U75),MONTH('Portfolio Register'!$U75),1),3)=DATE(2027,3,1),'Portfolio Register'!$A75&amp;" (FINAL)",""))),"")))</f>
        <v/>
      </c>
      <c r="P76" s="106" t="str">
        <f aca="false">IF('Portfolio Register'!$A75="","",IF('Portfolio Register'!$U75="","",IFERROR(IF(EDATE(DATE(YEAR('Portfolio Register'!$U75),MONTH('Portfolio Register'!$U75),1),1)=DATE(2027,4,1),'Portfolio Register'!$A75&amp;" (1)",IF(EDATE(DATE(YEAR('Portfolio Register'!$U75),MONTH('Portfolio Register'!$U75),1),2)=DATE(2027,4,1),'Portfolio Register'!$A75&amp;" (2)",IF(EDATE(DATE(YEAR('Portfolio Register'!$U75),MONTH('Portfolio Register'!$U75),1),3)=DATE(2027,4,1),'Portfolio Register'!$A75&amp;" (FINAL)",""))),"")))</f>
        <v/>
      </c>
      <c r="Q76" s="106" t="str">
        <f aca="false">IF('Portfolio Register'!$A75="","",IF('Portfolio Register'!$U75="","",IFERROR(IF(EDATE(DATE(YEAR('Portfolio Register'!$U75),MONTH('Portfolio Register'!$U75),1),1)=DATE(2027,5,1),'Portfolio Register'!$A75&amp;" (1)",IF(EDATE(DATE(YEAR('Portfolio Register'!$U75),MONTH('Portfolio Register'!$U75),1),2)=DATE(2027,5,1),'Portfolio Register'!$A75&amp;" (2)",IF(EDATE(DATE(YEAR('Portfolio Register'!$U75),MONTH('Portfolio Register'!$U75),1),3)=DATE(2027,5,1),'Portfolio Register'!$A75&amp;" (FINAL)",""))),"")))</f>
        <v/>
      </c>
      <c r="R76" s="106" t="str">
        <f aca="false">IF('Portfolio Register'!$A75="","",IF('Portfolio Register'!$U75="","",IFERROR(IF(EDATE(DATE(YEAR('Portfolio Register'!$U75),MONTH('Portfolio Register'!$U75),1),1)=DATE(2027,6,1),'Portfolio Register'!$A75&amp;" (1)",IF(EDATE(DATE(YEAR('Portfolio Register'!$U75),MONTH('Portfolio Register'!$U75),1),2)=DATE(2027,6,1),'Portfolio Register'!$A75&amp;" (2)",IF(EDATE(DATE(YEAR('Portfolio Register'!$U75),MONTH('Portfolio Register'!$U75),1),3)=DATE(2027,6,1),'Portfolio Register'!$A75&amp;" (FINAL)",""))),"")))</f>
        <v/>
      </c>
      <c r="S76" s="106" t="str">
        <f aca="false">IF('Portfolio Register'!$A75="","",IF('Portfolio Register'!$U75="","",IFERROR(IF(EDATE(DATE(YEAR('Portfolio Register'!$U75),MONTH('Portfolio Register'!$U75),1),1)=DATE(2027,7,1),'Portfolio Register'!$A75&amp;" (1)",IF(EDATE(DATE(YEAR('Portfolio Register'!$U75),MONTH('Portfolio Register'!$U75),1),2)=DATE(2027,7,1),'Portfolio Register'!$A75&amp;" (2)",IF(EDATE(DATE(YEAR('Portfolio Register'!$U75),MONTH('Portfolio Register'!$U75),1),3)=DATE(2027,7,1),'Portfolio Register'!$A75&amp;" (FINAL)",""))),"")))</f>
        <v/>
      </c>
      <c r="T76" s="106" t="str">
        <f aca="false">IF('Portfolio Register'!$A75="","",IF('Portfolio Register'!$U75="","",IFERROR(IF(EDATE(DATE(YEAR('Portfolio Register'!$U75),MONTH('Portfolio Register'!$U75),1),1)=DATE(2027,8,1),'Portfolio Register'!$A75&amp;" (1)",IF(EDATE(DATE(YEAR('Portfolio Register'!$U75),MONTH('Portfolio Register'!$U75),1),2)=DATE(2027,8,1),'Portfolio Register'!$A75&amp;" (2)",IF(EDATE(DATE(YEAR('Portfolio Register'!$U75),MONTH('Portfolio Register'!$U75),1),3)=DATE(2027,8,1),'Portfolio Register'!$A75&amp;" (FINAL)",""))),"")))</f>
        <v/>
      </c>
      <c r="U76" s="106" t="str">
        <f aca="false">IF('Portfolio Register'!$A75="","",IF('Portfolio Register'!$U75="","",IFERROR(IF(EDATE(DATE(YEAR('Portfolio Register'!$U75),MONTH('Portfolio Register'!$U75),1),1)=DATE(2027,9,1),'Portfolio Register'!$A75&amp;" (1)",IF(EDATE(DATE(YEAR('Portfolio Register'!$U75),MONTH('Portfolio Register'!$U75),1),2)=DATE(2027,9,1),'Portfolio Register'!$A75&amp;" (2)",IF(EDATE(DATE(YEAR('Portfolio Register'!$U75),MONTH('Portfolio Register'!$U75),1),3)=DATE(2027,9,1),'Portfolio Register'!$A75&amp;" (FINAL)",""))),"")))</f>
        <v/>
      </c>
      <c r="V76" s="106" t="str">
        <f aca="false">IF('Portfolio Register'!$A75="","",IF('Portfolio Register'!$U75="","",IFERROR(IF(EDATE(DATE(YEAR('Portfolio Register'!$U75),MONTH('Portfolio Register'!$U75),1),1)=DATE(2027,10,1),'Portfolio Register'!$A75&amp;" (1)",IF(EDATE(DATE(YEAR('Portfolio Register'!$U75),MONTH('Portfolio Register'!$U75),1),2)=DATE(2027,10,1),'Portfolio Register'!$A75&amp;" (2)",IF(EDATE(DATE(YEAR('Portfolio Register'!$U75),MONTH('Portfolio Register'!$U75),1),3)=DATE(2027,10,1),'Portfolio Register'!$A75&amp;" (FINAL)",""))),"")))</f>
        <v/>
      </c>
      <c r="W76" s="106" t="str">
        <f aca="false">IF('Portfolio Register'!$A75="","",IF('Portfolio Register'!$U75="","",IFERROR(IF(EDATE(DATE(YEAR('Portfolio Register'!$U75),MONTH('Portfolio Register'!$U75),1),1)=DATE(2027,11,1),'Portfolio Register'!$A75&amp;" (1)",IF(EDATE(DATE(YEAR('Portfolio Register'!$U75),MONTH('Portfolio Register'!$U75),1),2)=DATE(2027,11,1),'Portfolio Register'!$A75&amp;" (2)",IF(EDATE(DATE(YEAR('Portfolio Register'!$U75),MONTH('Portfolio Register'!$U75),1),3)=DATE(2027,11,1),'Portfolio Register'!$A75&amp;" (FINAL)",""))),"")))</f>
        <v/>
      </c>
      <c r="X76" s="106" t="str">
        <f aca="false">IF('Portfolio Register'!$A75="","",IF('Portfolio Register'!$U75="","",IFERROR(IF(EDATE(DATE(YEAR('Portfolio Register'!$U75),MONTH('Portfolio Register'!$U75),1),1)=DATE(2027,12,1),'Portfolio Register'!$A75&amp;" (1)",IF(EDATE(DATE(YEAR('Portfolio Register'!$U75),MONTH('Portfolio Register'!$U75),1),2)=DATE(2027,12,1),'Portfolio Register'!$A75&amp;" (2)",IF(EDATE(DATE(YEAR('Portfolio Register'!$U75),MONTH('Portfolio Register'!$U75),1),3)=DATE(2027,12,1),'Portfolio Register'!$A75&amp;" (FINAL)",""))),"")))</f>
        <v/>
      </c>
    </row>
    <row r="77" customFormat="false" ht="21.95" hidden="false" customHeight="true" outlineLevel="0" collapsed="false">
      <c r="A77" s="106" t="str">
        <f aca="false">IF('Portfolio Register'!$A76="","",IF('Portfolio Register'!$U76="","",IFERROR(IF(EDATE(DATE(YEAR('Portfolio Register'!$U76),MONTH('Portfolio Register'!$U76),1),1)=DATE(2026,1,1),'Portfolio Register'!$A76&amp;" (1)",IF(EDATE(DATE(YEAR('Portfolio Register'!$U76),MONTH('Portfolio Register'!$U76),1),2)=DATE(2026,1,1),'Portfolio Register'!$A76&amp;" (2)",IF(EDATE(DATE(YEAR('Portfolio Register'!$U76),MONTH('Portfolio Register'!$U76),1),3)=DATE(2026,1,1),'Portfolio Register'!$A76&amp;" (FINAL)",""))),"")))</f>
        <v/>
      </c>
      <c r="B77" s="106" t="str">
        <f aca="false">IF('Portfolio Register'!$A76="","",IF('Portfolio Register'!$U76="","",IFERROR(IF(EDATE(DATE(YEAR('Portfolio Register'!$U76),MONTH('Portfolio Register'!$U76),1),1)=DATE(2026,2,1),'Portfolio Register'!$A76&amp;" (1)",IF(EDATE(DATE(YEAR('Portfolio Register'!$U76),MONTH('Portfolio Register'!$U76),1),2)=DATE(2026,2,1),'Portfolio Register'!$A76&amp;" (2)",IF(EDATE(DATE(YEAR('Portfolio Register'!$U76),MONTH('Portfolio Register'!$U76),1),3)=DATE(2026,2,1),'Portfolio Register'!$A76&amp;" (FINAL)",""))),"")))</f>
        <v/>
      </c>
      <c r="C77" s="106" t="str">
        <f aca="false">IF('Portfolio Register'!$A76="","",IF('Portfolio Register'!$U76="","",IFERROR(IF(EDATE(DATE(YEAR('Portfolio Register'!$U76),MONTH('Portfolio Register'!$U76),1),1)=DATE(2026,3,1),'Portfolio Register'!$A76&amp;" (1)",IF(EDATE(DATE(YEAR('Portfolio Register'!$U76),MONTH('Portfolio Register'!$U76),1),2)=DATE(2026,3,1),'Portfolio Register'!$A76&amp;" (2)",IF(EDATE(DATE(YEAR('Portfolio Register'!$U76),MONTH('Portfolio Register'!$U76),1),3)=DATE(2026,3,1),'Portfolio Register'!$A76&amp;" (FINAL)",""))),"")))</f>
        <v/>
      </c>
      <c r="D77" s="106" t="str">
        <f aca="false">IF('Portfolio Register'!$A76="","",IF('Portfolio Register'!$U76="","",IFERROR(IF(EDATE(DATE(YEAR('Portfolio Register'!$U76),MONTH('Portfolio Register'!$U76),1),1)=DATE(2026,4,1),'Portfolio Register'!$A76&amp;" (1)",IF(EDATE(DATE(YEAR('Portfolio Register'!$U76),MONTH('Portfolio Register'!$U76),1),2)=DATE(2026,4,1),'Portfolio Register'!$A76&amp;" (2)",IF(EDATE(DATE(YEAR('Portfolio Register'!$U76),MONTH('Portfolio Register'!$U76),1),3)=DATE(2026,4,1),'Portfolio Register'!$A76&amp;" (FINAL)",""))),"")))</f>
        <v/>
      </c>
      <c r="E77" s="106" t="str">
        <f aca="false">IF('Portfolio Register'!$A76="","",IF('Portfolio Register'!$U76="","",IFERROR(IF(EDATE(DATE(YEAR('Portfolio Register'!$U76),MONTH('Portfolio Register'!$U76),1),1)=DATE(2026,5,1),'Portfolio Register'!$A76&amp;" (1)",IF(EDATE(DATE(YEAR('Portfolio Register'!$U76),MONTH('Portfolio Register'!$U76),1),2)=DATE(2026,5,1),'Portfolio Register'!$A76&amp;" (2)",IF(EDATE(DATE(YEAR('Portfolio Register'!$U76),MONTH('Portfolio Register'!$U76),1),3)=DATE(2026,5,1),'Portfolio Register'!$A76&amp;" (FINAL)",""))),"")))</f>
        <v/>
      </c>
      <c r="F77" s="106" t="str">
        <f aca="false">IF('Portfolio Register'!$A76="","",IF('Portfolio Register'!$U76="","",IFERROR(IF(EDATE(DATE(YEAR('Portfolio Register'!$U76),MONTH('Portfolio Register'!$U76),1),1)=DATE(2026,6,1),'Portfolio Register'!$A76&amp;" (1)",IF(EDATE(DATE(YEAR('Portfolio Register'!$U76),MONTH('Portfolio Register'!$U76),1),2)=DATE(2026,6,1),'Portfolio Register'!$A76&amp;" (2)",IF(EDATE(DATE(YEAR('Portfolio Register'!$U76),MONTH('Portfolio Register'!$U76),1),3)=DATE(2026,6,1),'Portfolio Register'!$A76&amp;" (FINAL)",""))),"")))</f>
        <v/>
      </c>
      <c r="G77" s="106" t="str">
        <f aca="false">IF('Portfolio Register'!$A76="","",IF('Portfolio Register'!$U76="","",IFERROR(IF(EDATE(DATE(YEAR('Portfolio Register'!$U76),MONTH('Portfolio Register'!$U76),1),1)=DATE(2026,7,1),'Portfolio Register'!$A76&amp;" (1)",IF(EDATE(DATE(YEAR('Portfolio Register'!$U76),MONTH('Portfolio Register'!$U76),1),2)=DATE(2026,7,1),'Portfolio Register'!$A76&amp;" (2)",IF(EDATE(DATE(YEAR('Portfolio Register'!$U76),MONTH('Portfolio Register'!$U76),1),3)=DATE(2026,7,1),'Portfolio Register'!$A76&amp;" (FINAL)",""))),"")))</f>
        <v/>
      </c>
      <c r="H77" s="107" t="str">
        <f aca="false">IF('Portfolio Register'!$A76="","",IF('Portfolio Register'!$U76="","",IFERROR(IF(EDATE(DATE(YEAR('Portfolio Register'!$U76),MONTH('Portfolio Register'!$U76),1),1)=DATE(2026,8,1),'Portfolio Register'!$A76&amp;" (1)",IF(EDATE(DATE(YEAR('Portfolio Register'!$U76),MONTH('Portfolio Register'!$U76),1),2)=DATE(2026,8,1),'Portfolio Register'!$A76&amp;" (2)",IF(EDATE(DATE(YEAR('Portfolio Register'!$U76),MONTH('Portfolio Register'!$U76),1),3)=DATE(2026,8,1),'Portfolio Register'!$A76&amp;" (FINAL)",""))),"")))</f>
        <v/>
      </c>
      <c r="I77" s="108" t="str">
        <f aca="false">IF('Portfolio Register'!$A76="","",IF('Portfolio Register'!$U76="","",IFERROR(IF(EDATE(DATE(YEAR('Portfolio Register'!$U76),MONTH('Portfolio Register'!$U76),1),1)=DATE(2026,9,1),'Portfolio Register'!$A76&amp;" (1)",IF(EDATE(DATE(YEAR('Portfolio Register'!$U76),MONTH('Portfolio Register'!$U76),1),2)=DATE(2026,9,1),'Portfolio Register'!$A76&amp;" (2)",IF(EDATE(DATE(YEAR('Portfolio Register'!$U76),MONTH('Portfolio Register'!$U76),1),3)=DATE(2026,9,1),'Portfolio Register'!$A76&amp;" (FINAL)",""))),"")))</f>
        <v/>
      </c>
      <c r="J77" s="108" t="str">
        <f aca="false">IF('Portfolio Register'!$A76="","",IF('Portfolio Register'!$U76="","",IFERROR(IF(EDATE(DATE(YEAR('Portfolio Register'!$U76),MONTH('Portfolio Register'!$U76),1),1)=DATE(2026,10,1),'Portfolio Register'!$A76&amp;" (1)",IF(EDATE(DATE(YEAR('Portfolio Register'!$U76),MONTH('Portfolio Register'!$U76),1),2)=DATE(2026,10,1),'Portfolio Register'!$A76&amp;" (2)",IF(EDATE(DATE(YEAR('Portfolio Register'!$U76),MONTH('Portfolio Register'!$U76),1),3)=DATE(2026,10,1),'Portfolio Register'!$A76&amp;" (FINAL)",""))),"")))</f>
        <v/>
      </c>
      <c r="K77" s="106" t="str">
        <f aca="false">IF('Portfolio Register'!$A76="","",IF('Portfolio Register'!$U76="","",IFERROR(IF(EDATE(DATE(YEAR('Portfolio Register'!$U76),MONTH('Portfolio Register'!$U76),1),1)=DATE(2026,11,1),'Portfolio Register'!$A76&amp;" (1)",IF(EDATE(DATE(YEAR('Portfolio Register'!$U76),MONTH('Portfolio Register'!$U76),1),2)=DATE(2026,11,1),'Portfolio Register'!$A76&amp;" (2)",IF(EDATE(DATE(YEAR('Portfolio Register'!$U76),MONTH('Portfolio Register'!$U76),1),3)=DATE(2026,11,1),'Portfolio Register'!$A76&amp;" (FINAL)",""))),"")))</f>
        <v/>
      </c>
      <c r="L77" s="106" t="str">
        <f aca="false">IF('Portfolio Register'!$A76="","",IF('Portfolio Register'!$U76="","",IFERROR(IF(EDATE(DATE(YEAR('Portfolio Register'!$U76),MONTH('Portfolio Register'!$U76),1),1)=DATE(2026,12,1),'Portfolio Register'!$A76&amp;" (1)",IF(EDATE(DATE(YEAR('Portfolio Register'!$U76),MONTH('Portfolio Register'!$U76),1),2)=DATE(2026,12,1),'Portfolio Register'!$A76&amp;" (2)",IF(EDATE(DATE(YEAR('Portfolio Register'!$U76),MONTH('Portfolio Register'!$U76),1),3)=DATE(2026,12,1),'Portfolio Register'!$A76&amp;" (FINAL)",""))),"")))</f>
        <v/>
      </c>
      <c r="M77" s="109" t="str">
        <f aca="false">IF('Portfolio Register'!$A76="","",IF('Portfolio Register'!$U76="","",IFERROR(IF(EDATE(DATE(YEAR('Portfolio Register'!$U76),MONTH('Portfolio Register'!$U76),1),1)=DATE(2027,1,1),'Portfolio Register'!$A76&amp;" (1)",IF(EDATE(DATE(YEAR('Portfolio Register'!$U76),MONTH('Portfolio Register'!$U76),1),2)=DATE(2027,1,1),'Portfolio Register'!$A76&amp;" (2)",IF(EDATE(DATE(YEAR('Portfolio Register'!$U76),MONTH('Portfolio Register'!$U76),1),3)=DATE(2027,1,1),'Portfolio Register'!$A76&amp;" (FINAL)",""))),"")))</f>
        <v/>
      </c>
      <c r="N77" s="106" t="str">
        <f aca="false">IF('Portfolio Register'!$A76="","",IF('Portfolio Register'!$U76="","",IFERROR(IF(EDATE(DATE(YEAR('Portfolio Register'!$U76),MONTH('Portfolio Register'!$U76),1),1)=DATE(2027,2,1),'Portfolio Register'!$A76&amp;" (1)",IF(EDATE(DATE(YEAR('Portfolio Register'!$U76),MONTH('Portfolio Register'!$U76),1),2)=DATE(2027,2,1),'Portfolio Register'!$A76&amp;" (2)",IF(EDATE(DATE(YEAR('Portfolio Register'!$U76),MONTH('Portfolio Register'!$U76),1),3)=DATE(2027,2,1),'Portfolio Register'!$A76&amp;" (FINAL)",""))),"")))</f>
        <v/>
      </c>
      <c r="O77" s="106" t="str">
        <f aca="false">IF('Portfolio Register'!$A76="","",IF('Portfolio Register'!$U76="","",IFERROR(IF(EDATE(DATE(YEAR('Portfolio Register'!$U76),MONTH('Portfolio Register'!$U76),1),1)=DATE(2027,3,1),'Portfolio Register'!$A76&amp;" (1)",IF(EDATE(DATE(YEAR('Portfolio Register'!$U76),MONTH('Portfolio Register'!$U76),1),2)=DATE(2027,3,1),'Portfolio Register'!$A76&amp;" (2)",IF(EDATE(DATE(YEAR('Portfolio Register'!$U76),MONTH('Portfolio Register'!$U76),1),3)=DATE(2027,3,1),'Portfolio Register'!$A76&amp;" (FINAL)",""))),"")))</f>
        <v/>
      </c>
      <c r="P77" s="106" t="str">
        <f aca="false">IF('Portfolio Register'!$A76="","",IF('Portfolio Register'!$U76="","",IFERROR(IF(EDATE(DATE(YEAR('Portfolio Register'!$U76),MONTH('Portfolio Register'!$U76),1),1)=DATE(2027,4,1),'Portfolio Register'!$A76&amp;" (1)",IF(EDATE(DATE(YEAR('Portfolio Register'!$U76),MONTH('Portfolio Register'!$U76),1),2)=DATE(2027,4,1),'Portfolio Register'!$A76&amp;" (2)",IF(EDATE(DATE(YEAR('Portfolio Register'!$U76),MONTH('Portfolio Register'!$U76),1),3)=DATE(2027,4,1),'Portfolio Register'!$A76&amp;" (FINAL)",""))),"")))</f>
        <v/>
      </c>
      <c r="Q77" s="106" t="str">
        <f aca="false">IF('Portfolio Register'!$A76="","",IF('Portfolio Register'!$U76="","",IFERROR(IF(EDATE(DATE(YEAR('Portfolio Register'!$U76),MONTH('Portfolio Register'!$U76),1),1)=DATE(2027,5,1),'Portfolio Register'!$A76&amp;" (1)",IF(EDATE(DATE(YEAR('Portfolio Register'!$U76),MONTH('Portfolio Register'!$U76),1),2)=DATE(2027,5,1),'Portfolio Register'!$A76&amp;" (2)",IF(EDATE(DATE(YEAR('Portfolio Register'!$U76),MONTH('Portfolio Register'!$U76),1),3)=DATE(2027,5,1),'Portfolio Register'!$A76&amp;" (FINAL)",""))),"")))</f>
        <v/>
      </c>
      <c r="R77" s="106" t="str">
        <f aca="false">IF('Portfolio Register'!$A76="","",IF('Portfolio Register'!$U76="","",IFERROR(IF(EDATE(DATE(YEAR('Portfolio Register'!$U76),MONTH('Portfolio Register'!$U76),1),1)=DATE(2027,6,1),'Portfolio Register'!$A76&amp;" (1)",IF(EDATE(DATE(YEAR('Portfolio Register'!$U76),MONTH('Portfolio Register'!$U76),1),2)=DATE(2027,6,1),'Portfolio Register'!$A76&amp;" (2)",IF(EDATE(DATE(YEAR('Portfolio Register'!$U76),MONTH('Portfolio Register'!$U76),1),3)=DATE(2027,6,1),'Portfolio Register'!$A76&amp;" (FINAL)",""))),"")))</f>
        <v/>
      </c>
      <c r="S77" s="106" t="str">
        <f aca="false">IF('Portfolio Register'!$A76="","",IF('Portfolio Register'!$U76="","",IFERROR(IF(EDATE(DATE(YEAR('Portfolio Register'!$U76),MONTH('Portfolio Register'!$U76),1),1)=DATE(2027,7,1),'Portfolio Register'!$A76&amp;" (1)",IF(EDATE(DATE(YEAR('Portfolio Register'!$U76),MONTH('Portfolio Register'!$U76),1),2)=DATE(2027,7,1),'Portfolio Register'!$A76&amp;" (2)",IF(EDATE(DATE(YEAR('Portfolio Register'!$U76),MONTH('Portfolio Register'!$U76),1),3)=DATE(2027,7,1),'Portfolio Register'!$A76&amp;" (FINAL)",""))),"")))</f>
        <v/>
      </c>
      <c r="T77" s="106" t="str">
        <f aca="false">IF('Portfolio Register'!$A76="","",IF('Portfolio Register'!$U76="","",IFERROR(IF(EDATE(DATE(YEAR('Portfolio Register'!$U76),MONTH('Portfolio Register'!$U76),1),1)=DATE(2027,8,1),'Portfolio Register'!$A76&amp;" (1)",IF(EDATE(DATE(YEAR('Portfolio Register'!$U76),MONTH('Portfolio Register'!$U76),1),2)=DATE(2027,8,1),'Portfolio Register'!$A76&amp;" (2)",IF(EDATE(DATE(YEAR('Portfolio Register'!$U76),MONTH('Portfolio Register'!$U76),1),3)=DATE(2027,8,1),'Portfolio Register'!$A76&amp;" (FINAL)",""))),"")))</f>
        <v/>
      </c>
      <c r="U77" s="106" t="str">
        <f aca="false">IF('Portfolio Register'!$A76="","",IF('Portfolio Register'!$U76="","",IFERROR(IF(EDATE(DATE(YEAR('Portfolio Register'!$U76),MONTH('Portfolio Register'!$U76),1),1)=DATE(2027,9,1),'Portfolio Register'!$A76&amp;" (1)",IF(EDATE(DATE(YEAR('Portfolio Register'!$U76),MONTH('Portfolio Register'!$U76),1),2)=DATE(2027,9,1),'Portfolio Register'!$A76&amp;" (2)",IF(EDATE(DATE(YEAR('Portfolio Register'!$U76),MONTH('Portfolio Register'!$U76),1),3)=DATE(2027,9,1),'Portfolio Register'!$A76&amp;" (FINAL)",""))),"")))</f>
        <v/>
      </c>
      <c r="V77" s="106" t="str">
        <f aca="false">IF('Portfolio Register'!$A76="","",IF('Portfolio Register'!$U76="","",IFERROR(IF(EDATE(DATE(YEAR('Portfolio Register'!$U76),MONTH('Portfolio Register'!$U76),1),1)=DATE(2027,10,1),'Portfolio Register'!$A76&amp;" (1)",IF(EDATE(DATE(YEAR('Portfolio Register'!$U76),MONTH('Portfolio Register'!$U76),1),2)=DATE(2027,10,1),'Portfolio Register'!$A76&amp;" (2)",IF(EDATE(DATE(YEAR('Portfolio Register'!$U76),MONTH('Portfolio Register'!$U76),1),3)=DATE(2027,10,1),'Portfolio Register'!$A76&amp;" (FINAL)",""))),"")))</f>
        <v/>
      </c>
      <c r="W77" s="106" t="str">
        <f aca="false">IF('Portfolio Register'!$A76="","",IF('Portfolio Register'!$U76="","",IFERROR(IF(EDATE(DATE(YEAR('Portfolio Register'!$U76),MONTH('Portfolio Register'!$U76),1),1)=DATE(2027,11,1),'Portfolio Register'!$A76&amp;" (1)",IF(EDATE(DATE(YEAR('Portfolio Register'!$U76),MONTH('Portfolio Register'!$U76),1),2)=DATE(2027,11,1),'Portfolio Register'!$A76&amp;" (2)",IF(EDATE(DATE(YEAR('Portfolio Register'!$U76),MONTH('Portfolio Register'!$U76),1),3)=DATE(2027,11,1),'Portfolio Register'!$A76&amp;" (FINAL)",""))),"")))</f>
        <v/>
      </c>
      <c r="X77" s="106" t="str">
        <f aca="false">IF('Portfolio Register'!$A76="","",IF('Portfolio Register'!$U76="","",IFERROR(IF(EDATE(DATE(YEAR('Portfolio Register'!$U76),MONTH('Portfolio Register'!$U76),1),1)=DATE(2027,12,1),'Portfolio Register'!$A76&amp;" (1)",IF(EDATE(DATE(YEAR('Portfolio Register'!$U76),MONTH('Portfolio Register'!$U76),1),2)=DATE(2027,12,1),'Portfolio Register'!$A76&amp;" (2)",IF(EDATE(DATE(YEAR('Portfolio Register'!$U76),MONTH('Portfolio Register'!$U76),1),3)=DATE(2027,12,1),'Portfolio Register'!$A76&amp;" (FINAL)",""))),"")))</f>
        <v/>
      </c>
    </row>
    <row r="78" customFormat="false" ht="21.95" hidden="false" customHeight="true" outlineLevel="0" collapsed="false">
      <c r="A78" s="106" t="str">
        <f aca="false">IF('Portfolio Register'!$A77="","",IF('Portfolio Register'!$U77="","",IFERROR(IF(EDATE(DATE(YEAR('Portfolio Register'!$U77),MONTH('Portfolio Register'!$U77),1),1)=DATE(2026,1,1),'Portfolio Register'!$A77&amp;" (1)",IF(EDATE(DATE(YEAR('Portfolio Register'!$U77),MONTH('Portfolio Register'!$U77),1),2)=DATE(2026,1,1),'Portfolio Register'!$A77&amp;" (2)",IF(EDATE(DATE(YEAR('Portfolio Register'!$U77),MONTH('Portfolio Register'!$U77),1),3)=DATE(2026,1,1),'Portfolio Register'!$A77&amp;" (FINAL)",""))),"")))</f>
        <v/>
      </c>
      <c r="B78" s="106" t="str">
        <f aca="false">IF('Portfolio Register'!$A77="","",IF('Portfolio Register'!$U77="","",IFERROR(IF(EDATE(DATE(YEAR('Portfolio Register'!$U77),MONTH('Portfolio Register'!$U77),1),1)=DATE(2026,2,1),'Portfolio Register'!$A77&amp;" (1)",IF(EDATE(DATE(YEAR('Portfolio Register'!$U77),MONTH('Portfolio Register'!$U77),1),2)=DATE(2026,2,1),'Portfolio Register'!$A77&amp;" (2)",IF(EDATE(DATE(YEAR('Portfolio Register'!$U77),MONTH('Portfolio Register'!$U77),1),3)=DATE(2026,2,1),'Portfolio Register'!$A77&amp;" (FINAL)",""))),"")))</f>
        <v/>
      </c>
      <c r="C78" s="106" t="str">
        <f aca="false">IF('Portfolio Register'!$A77="","",IF('Portfolio Register'!$U77="","",IFERROR(IF(EDATE(DATE(YEAR('Portfolio Register'!$U77),MONTH('Portfolio Register'!$U77),1),1)=DATE(2026,3,1),'Portfolio Register'!$A77&amp;" (1)",IF(EDATE(DATE(YEAR('Portfolio Register'!$U77),MONTH('Portfolio Register'!$U77),1),2)=DATE(2026,3,1),'Portfolio Register'!$A77&amp;" (2)",IF(EDATE(DATE(YEAR('Portfolio Register'!$U77),MONTH('Portfolio Register'!$U77),1),3)=DATE(2026,3,1),'Portfolio Register'!$A77&amp;" (FINAL)",""))),"")))</f>
        <v/>
      </c>
      <c r="D78" s="106" t="str">
        <f aca="false">IF('Portfolio Register'!$A77="","",IF('Portfolio Register'!$U77="","",IFERROR(IF(EDATE(DATE(YEAR('Portfolio Register'!$U77),MONTH('Portfolio Register'!$U77),1),1)=DATE(2026,4,1),'Portfolio Register'!$A77&amp;" (1)",IF(EDATE(DATE(YEAR('Portfolio Register'!$U77),MONTH('Portfolio Register'!$U77),1),2)=DATE(2026,4,1),'Portfolio Register'!$A77&amp;" (2)",IF(EDATE(DATE(YEAR('Portfolio Register'!$U77),MONTH('Portfolio Register'!$U77),1),3)=DATE(2026,4,1),'Portfolio Register'!$A77&amp;" (FINAL)",""))),"")))</f>
        <v/>
      </c>
      <c r="E78" s="106" t="str">
        <f aca="false">IF('Portfolio Register'!$A77="","",IF('Portfolio Register'!$U77="","",IFERROR(IF(EDATE(DATE(YEAR('Portfolio Register'!$U77),MONTH('Portfolio Register'!$U77),1),1)=DATE(2026,5,1),'Portfolio Register'!$A77&amp;" (1)",IF(EDATE(DATE(YEAR('Portfolio Register'!$U77),MONTH('Portfolio Register'!$U77),1),2)=DATE(2026,5,1),'Portfolio Register'!$A77&amp;" (2)",IF(EDATE(DATE(YEAR('Portfolio Register'!$U77),MONTH('Portfolio Register'!$U77),1),3)=DATE(2026,5,1),'Portfolio Register'!$A77&amp;" (FINAL)",""))),"")))</f>
        <v/>
      </c>
      <c r="F78" s="106" t="str">
        <f aca="false">IF('Portfolio Register'!$A77="","",IF('Portfolio Register'!$U77="","",IFERROR(IF(EDATE(DATE(YEAR('Portfolio Register'!$U77),MONTH('Portfolio Register'!$U77),1),1)=DATE(2026,6,1),'Portfolio Register'!$A77&amp;" (1)",IF(EDATE(DATE(YEAR('Portfolio Register'!$U77),MONTH('Portfolio Register'!$U77),1),2)=DATE(2026,6,1),'Portfolio Register'!$A77&amp;" (2)",IF(EDATE(DATE(YEAR('Portfolio Register'!$U77),MONTH('Portfolio Register'!$U77),1),3)=DATE(2026,6,1),'Portfolio Register'!$A77&amp;" (FINAL)",""))),"")))</f>
        <v/>
      </c>
      <c r="G78" s="106" t="str">
        <f aca="false">IF('Portfolio Register'!$A77="","",IF('Portfolio Register'!$U77="","",IFERROR(IF(EDATE(DATE(YEAR('Portfolio Register'!$U77),MONTH('Portfolio Register'!$U77),1),1)=DATE(2026,7,1),'Portfolio Register'!$A77&amp;" (1)",IF(EDATE(DATE(YEAR('Portfolio Register'!$U77),MONTH('Portfolio Register'!$U77),1),2)=DATE(2026,7,1),'Portfolio Register'!$A77&amp;" (2)",IF(EDATE(DATE(YEAR('Portfolio Register'!$U77),MONTH('Portfolio Register'!$U77),1),3)=DATE(2026,7,1),'Portfolio Register'!$A77&amp;" (FINAL)",""))),"")))</f>
        <v/>
      </c>
      <c r="H78" s="107" t="str">
        <f aca="false">IF('Portfolio Register'!$A77="","",IF('Portfolio Register'!$U77="","",IFERROR(IF(EDATE(DATE(YEAR('Portfolio Register'!$U77),MONTH('Portfolio Register'!$U77),1),1)=DATE(2026,8,1),'Portfolio Register'!$A77&amp;" (1)",IF(EDATE(DATE(YEAR('Portfolio Register'!$U77),MONTH('Portfolio Register'!$U77),1),2)=DATE(2026,8,1),'Portfolio Register'!$A77&amp;" (2)",IF(EDATE(DATE(YEAR('Portfolio Register'!$U77),MONTH('Portfolio Register'!$U77),1),3)=DATE(2026,8,1),'Portfolio Register'!$A77&amp;" (FINAL)",""))),"")))</f>
        <v/>
      </c>
      <c r="I78" s="108" t="str">
        <f aca="false">IF('Portfolio Register'!$A77="","",IF('Portfolio Register'!$U77="","",IFERROR(IF(EDATE(DATE(YEAR('Portfolio Register'!$U77),MONTH('Portfolio Register'!$U77),1),1)=DATE(2026,9,1),'Portfolio Register'!$A77&amp;" (1)",IF(EDATE(DATE(YEAR('Portfolio Register'!$U77),MONTH('Portfolio Register'!$U77),1),2)=DATE(2026,9,1),'Portfolio Register'!$A77&amp;" (2)",IF(EDATE(DATE(YEAR('Portfolio Register'!$U77),MONTH('Portfolio Register'!$U77),1),3)=DATE(2026,9,1),'Portfolio Register'!$A77&amp;" (FINAL)",""))),"")))</f>
        <v/>
      </c>
      <c r="J78" s="108" t="str">
        <f aca="false">IF('Portfolio Register'!$A77="","",IF('Portfolio Register'!$U77="","",IFERROR(IF(EDATE(DATE(YEAR('Portfolio Register'!$U77),MONTH('Portfolio Register'!$U77),1),1)=DATE(2026,10,1),'Portfolio Register'!$A77&amp;" (1)",IF(EDATE(DATE(YEAR('Portfolio Register'!$U77),MONTH('Portfolio Register'!$U77),1),2)=DATE(2026,10,1),'Portfolio Register'!$A77&amp;" (2)",IF(EDATE(DATE(YEAR('Portfolio Register'!$U77),MONTH('Portfolio Register'!$U77),1),3)=DATE(2026,10,1),'Portfolio Register'!$A77&amp;" (FINAL)",""))),"")))</f>
        <v/>
      </c>
      <c r="K78" s="106" t="str">
        <f aca="false">IF('Portfolio Register'!$A77="","",IF('Portfolio Register'!$U77="","",IFERROR(IF(EDATE(DATE(YEAR('Portfolio Register'!$U77),MONTH('Portfolio Register'!$U77),1),1)=DATE(2026,11,1),'Portfolio Register'!$A77&amp;" (1)",IF(EDATE(DATE(YEAR('Portfolio Register'!$U77),MONTH('Portfolio Register'!$U77),1),2)=DATE(2026,11,1),'Portfolio Register'!$A77&amp;" (2)",IF(EDATE(DATE(YEAR('Portfolio Register'!$U77),MONTH('Portfolio Register'!$U77),1),3)=DATE(2026,11,1),'Portfolio Register'!$A77&amp;" (FINAL)",""))),"")))</f>
        <v/>
      </c>
      <c r="L78" s="106" t="str">
        <f aca="false">IF('Portfolio Register'!$A77="","",IF('Portfolio Register'!$U77="","",IFERROR(IF(EDATE(DATE(YEAR('Portfolio Register'!$U77),MONTH('Portfolio Register'!$U77),1),1)=DATE(2026,12,1),'Portfolio Register'!$A77&amp;" (1)",IF(EDATE(DATE(YEAR('Portfolio Register'!$U77),MONTH('Portfolio Register'!$U77),1),2)=DATE(2026,12,1),'Portfolio Register'!$A77&amp;" (2)",IF(EDATE(DATE(YEAR('Portfolio Register'!$U77),MONTH('Portfolio Register'!$U77),1),3)=DATE(2026,12,1),'Portfolio Register'!$A77&amp;" (FINAL)",""))),"")))</f>
        <v/>
      </c>
      <c r="M78" s="109" t="str">
        <f aca="false">IF('Portfolio Register'!$A77="","",IF('Portfolio Register'!$U77="","",IFERROR(IF(EDATE(DATE(YEAR('Portfolio Register'!$U77),MONTH('Portfolio Register'!$U77),1),1)=DATE(2027,1,1),'Portfolio Register'!$A77&amp;" (1)",IF(EDATE(DATE(YEAR('Portfolio Register'!$U77),MONTH('Portfolio Register'!$U77),1),2)=DATE(2027,1,1),'Portfolio Register'!$A77&amp;" (2)",IF(EDATE(DATE(YEAR('Portfolio Register'!$U77),MONTH('Portfolio Register'!$U77),1),3)=DATE(2027,1,1),'Portfolio Register'!$A77&amp;" (FINAL)",""))),"")))</f>
        <v/>
      </c>
      <c r="N78" s="106" t="str">
        <f aca="false">IF('Portfolio Register'!$A77="","",IF('Portfolio Register'!$U77="","",IFERROR(IF(EDATE(DATE(YEAR('Portfolio Register'!$U77),MONTH('Portfolio Register'!$U77),1),1)=DATE(2027,2,1),'Portfolio Register'!$A77&amp;" (1)",IF(EDATE(DATE(YEAR('Portfolio Register'!$U77),MONTH('Portfolio Register'!$U77),1),2)=DATE(2027,2,1),'Portfolio Register'!$A77&amp;" (2)",IF(EDATE(DATE(YEAR('Portfolio Register'!$U77),MONTH('Portfolio Register'!$U77),1),3)=DATE(2027,2,1),'Portfolio Register'!$A77&amp;" (FINAL)",""))),"")))</f>
        <v/>
      </c>
      <c r="O78" s="106" t="str">
        <f aca="false">IF('Portfolio Register'!$A77="","",IF('Portfolio Register'!$U77="","",IFERROR(IF(EDATE(DATE(YEAR('Portfolio Register'!$U77),MONTH('Portfolio Register'!$U77),1),1)=DATE(2027,3,1),'Portfolio Register'!$A77&amp;" (1)",IF(EDATE(DATE(YEAR('Portfolio Register'!$U77),MONTH('Portfolio Register'!$U77),1),2)=DATE(2027,3,1),'Portfolio Register'!$A77&amp;" (2)",IF(EDATE(DATE(YEAR('Portfolio Register'!$U77),MONTH('Portfolio Register'!$U77),1),3)=DATE(2027,3,1),'Portfolio Register'!$A77&amp;" (FINAL)",""))),"")))</f>
        <v/>
      </c>
      <c r="P78" s="106" t="str">
        <f aca="false">IF('Portfolio Register'!$A77="","",IF('Portfolio Register'!$U77="","",IFERROR(IF(EDATE(DATE(YEAR('Portfolio Register'!$U77),MONTH('Portfolio Register'!$U77),1),1)=DATE(2027,4,1),'Portfolio Register'!$A77&amp;" (1)",IF(EDATE(DATE(YEAR('Portfolio Register'!$U77),MONTH('Portfolio Register'!$U77),1),2)=DATE(2027,4,1),'Portfolio Register'!$A77&amp;" (2)",IF(EDATE(DATE(YEAR('Portfolio Register'!$U77),MONTH('Portfolio Register'!$U77),1),3)=DATE(2027,4,1),'Portfolio Register'!$A77&amp;" (FINAL)",""))),"")))</f>
        <v/>
      </c>
      <c r="Q78" s="106" t="str">
        <f aca="false">IF('Portfolio Register'!$A77="","",IF('Portfolio Register'!$U77="","",IFERROR(IF(EDATE(DATE(YEAR('Portfolio Register'!$U77),MONTH('Portfolio Register'!$U77),1),1)=DATE(2027,5,1),'Portfolio Register'!$A77&amp;" (1)",IF(EDATE(DATE(YEAR('Portfolio Register'!$U77),MONTH('Portfolio Register'!$U77),1),2)=DATE(2027,5,1),'Portfolio Register'!$A77&amp;" (2)",IF(EDATE(DATE(YEAR('Portfolio Register'!$U77),MONTH('Portfolio Register'!$U77),1),3)=DATE(2027,5,1),'Portfolio Register'!$A77&amp;" (FINAL)",""))),"")))</f>
        <v/>
      </c>
      <c r="R78" s="106" t="str">
        <f aca="false">IF('Portfolio Register'!$A77="","",IF('Portfolio Register'!$U77="","",IFERROR(IF(EDATE(DATE(YEAR('Portfolio Register'!$U77),MONTH('Portfolio Register'!$U77),1),1)=DATE(2027,6,1),'Portfolio Register'!$A77&amp;" (1)",IF(EDATE(DATE(YEAR('Portfolio Register'!$U77),MONTH('Portfolio Register'!$U77),1),2)=DATE(2027,6,1),'Portfolio Register'!$A77&amp;" (2)",IF(EDATE(DATE(YEAR('Portfolio Register'!$U77),MONTH('Portfolio Register'!$U77),1),3)=DATE(2027,6,1),'Portfolio Register'!$A77&amp;" (FINAL)",""))),"")))</f>
        <v/>
      </c>
      <c r="S78" s="106" t="str">
        <f aca="false">IF('Portfolio Register'!$A77="","",IF('Portfolio Register'!$U77="","",IFERROR(IF(EDATE(DATE(YEAR('Portfolio Register'!$U77),MONTH('Portfolio Register'!$U77),1),1)=DATE(2027,7,1),'Portfolio Register'!$A77&amp;" (1)",IF(EDATE(DATE(YEAR('Portfolio Register'!$U77),MONTH('Portfolio Register'!$U77),1),2)=DATE(2027,7,1),'Portfolio Register'!$A77&amp;" (2)",IF(EDATE(DATE(YEAR('Portfolio Register'!$U77),MONTH('Portfolio Register'!$U77),1),3)=DATE(2027,7,1),'Portfolio Register'!$A77&amp;" (FINAL)",""))),"")))</f>
        <v/>
      </c>
      <c r="T78" s="106" t="str">
        <f aca="false">IF('Portfolio Register'!$A77="","",IF('Portfolio Register'!$U77="","",IFERROR(IF(EDATE(DATE(YEAR('Portfolio Register'!$U77),MONTH('Portfolio Register'!$U77),1),1)=DATE(2027,8,1),'Portfolio Register'!$A77&amp;" (1)",IF(EDATE(DATE(YEAR('Portfolio Register'!$U77),MONTH('Portfolio Register'!$U77),1),2)=DATE(2027,8,1),'Portfolio Register'!$A77&amp;" (2)",IF(EDATE(DATE(YEAR('Portfolio Register'!$U77),MONTH('Portfolio Register'!$U77),1),3)=DATE(2027,8,1),'Portfolio Register'!$A77&amp;" (FINAL)",""))),"")))</f>
        <v/>
      </c>
      <c r="U78" s="106" t="str">
        <f aca="false">IF('Portfolio Register'!$A77="","",IF('Portfolio Register'!$U77="","",IFERROR(IF(EDATE(DATE(YEAR('Portfolio Register'!$U77),MONTH('Portfolio Register'!$U77),1),1)=DATE(2027,9,1),'Portfolio Register'!$A77&amp;" (1)",IF(EDATE(DATE(YEAR('Portfolio Register'!$U77),MONTH('Portfolio Register'!$U77),1),2)=DATE(2027,9,1),'Portfolio Register'!$A77&amp;" (2)",IF(EDATE(DATE(YEAR('Portfolio Register'!$U77),MONTH('Portfolio Register'!$U77),1),3)=DATE(2027,9,1),'Portfolio Register'!$A77&amp;" (FINAL)",""))),"")))</f>
        <v/>
      </c>
      <c r="V78" s="106" t="str">
        <f aca="false">IF('Portfolio Register'!$A77="","",IF('Portfolio Register'!$U77="","",IFERROR(IF(EDATE(DATE(YEAR('Portfolio Register'!$U77),MONTH('Portfolio Register'!$U77),1),1)=DATE(2027,10,1),'Portfolio Register'!$A77&amp;" (1)",IF(EDATE(DATE(YEAR('Portfolio Register'!$U77),MONTH('Portfolio Register'!$U77),1),2)=DATE(2027,10,1),'Portfolio Register'!$A77&amp;" (2)",IF(EDATE(DATE(YEAR('Portfolio Register'!$U77),MONTH('Portfolio Register'!$U77),1),3)=DATE(2027,10,1),'Portfolio Register'!$A77&amp;" (FINAL)",""))),"")))</f>
        <v/>
      </c>
      <c r="W78" s="106" t="str">
        <f aca="false">IF('Portfolio Register'!$A77="","",IF('Portfolio Register'!$U77="","",IFERROR(IF(EDATE(DATE(YEAR('Portfolio Register'!$U77),MONTH('Portfolio Register'!$U77),1),1)=DATE(2027,11,1),'Portfolio Register'!$A77&amp;" (1)",IF(EDATE(DATE(YEAR('Portfolio Register'!$U77),MONTH('Portfolio Register'!$U77),1),2)=DATE(2027,11,1),'Portfolio Register'!$A77&amp;" (2)",IF(EDATE(DATE(YEAR('Portfolio Register'!$U77),MONTH('Portfolio Register'!$U77),1),3)=DATE(2027,11,1),'Portfolio Register'!$A77&amp;" (FINAL)",""))),"")))</f>
        <v/>
      </c>
      <c r="X78" s="106" t="str">
        <f aca="false">IF('Portfolio Register'!$A77="","",IF('Portfolio Register'!$U77="","",IFERROR(IF(EDATE(DATE(YEAR('Portfolio Register'!$U77),MONTH('Portfolio Register'!$U77),1),1)=DATE(2027,12,1),'Portfolio Register'!$A77&amp;" (1)",IF(EDATE(DATE(YEAR('Portfolio Register'!$U77),MONTH('Portfolio Register'!$U77),1),2)=DATE(2027,12,1),'Portfolio Register'!$A77&amp;" (2)",IF(EDATE(DATE(YEAR('Portfolio Register'!$U77),MONTH('Portfolio Register'!$U77),1),3)=DATE(2027,12,1),'Portfolio Register'!$A77&amp;" (FINAL)",""))),"")))</f>
        <v/>
      </c>
    </row>
    <row r="79" customFormat="false" ht="21.95" hidden="false" customHeight="true" outlineLevel="0" collapsed="false">
      <c r="A79" s="106" t="str">
        <f aca="false">IF('Portfolio Register'!$A78="","",IF('Portfolio Register'!$U78="","",IFERROR(IF(EDATE(DATE(YEAR('Portfolio Register'!$U78),MONTH('Portfolio Register'!$U78),1),1)=DATE(2026,1,1),'Portfolio Register'!$A78&amp;" (1)",IF(EDATE(DATE(YEAR('Portfolio Register'!$U78),MONTH('Portfolio Register'!$U78),1),2)=DATE(2026,1,1),'Portfolio Register'!$A78&amp;" (2)",IF(EDATE(DATE(YEAR('Portfolio Register'!$U78),MONTH('Portfolio Register'!$U78),1),3)=DATE(2026,1,1),'Portfolio Register'!$A78&amp;" (FINAL)",""))),"")))</f>
        <v/>
      </c>
      <c r="B79" s="106" t="str">
        <f aca="false">IF('Portfolio Register'!$A78="","",IF('Portfolio Register'!$U78="","",IFERROR(IF(EDATE(DATE(YEAR('Portfolio Register'!$U78),MONTH('Portfolio Register'!$U78),1),1)=DATE(2026,2,1),'Portfolio Register'!$A78&amp;" (1)",IF(EDATE(DATE(YEAR('Portfolio Register'!$U78),MONTH('Portfolio Register'!$U78),1),2)=DATE(2026,2,1),'Portfolio Register'!$A78&amp;" (2)",IF(EDATE(DATE(YEAR('Portfolio Register'!$U78),MONTH('Portfolio Register'!$U78),1),3)=DATE(2026,2,1),'Portfolio Register'!$A78&amp;" (FINAL)",""))),"")))</f>
        <v/>
      </c>
      <c r="C79" s="106" t="str">
        <f aca="false">IF('Portfolio Register'!$A78="","",IF('Portfolio Register'!$U78="","",IFERROR(IF(EDATE(DATE(YEAR('Portfolio Register'!$U78),MONTH('Portfolio Register'!$U78),1),1)=DATE(2026,3,1),'Portfolio Register'!$A78&amp;" (1)",IF(EDATE(DATE(YEAR('Portfolio Register'!$U78),MONTH('Portfolio Register'!$U78),1),2)=DATE(2026,3,1),'Portfolio Register'!$A78&amp;" (2)",IF(EDATE(DATE(YEAR('Portfolio Register'!$U78),MONTH('Portfolio Register'!$U78),1),3)=DATE(2026,3,1),'Portfolio Register'!$A78&amp;" (FINAL)",""))),"")))</f>
        <v/>
      </c>
      <c r="D79" s="106" t="str">
        <f aca="false">IF('Portfolio Register'!$A78="","",IF('Portfolio Register'!$U78="","",IFERROR(IF(EDATE(DATE(YEAR('Portfolio Register'!$U78),MONTH('Portfolio Register'!$U78),1),1)=DATE(2026,4,1),'Portfolio Register'!$A78&amp;" (1)",IF(EDATE(DATE(YEAR('Portfolio Register'!$U78),MONTH('Portfolio Register'!$U78),1),2)=DATE(2026,4,1),'Portfolio Register'!$A78&amp;" (2)",IF(EDATE(DATE(YEAR('Portfolio Register'!$U78),MONTH('Portfolio Register'!$U78),1),3)=DATE(2026,4,1),'Portfolio Register'!$A78&amp;" (FINAL)",""))),"")))</f>
        <v/>
      </c>
      <c r="E79" s="106" t="str">
        <f aca="false">IF('Portfolio Register'!$A78="","",IF('Portfolio Register'!$U78="","",IFERROR(IF(EDATE(DATE(YEAR('Portfolio Register'!$U78),MONTH('Portfolio Register'!$U78),1),1)=DATE(2026,5,1),'Portfolio Register'!$A78&amp;" (1)",IF(EDATE(DATE(YEAR('Portfolio Register'!$U78),MONTH('Portfolio Register'!$U78),1),2)=DATE(2026,5,1),'Portfolio Register'!$A78&amp;" (2)",IF(EDATE(DATE(YEAR('Portfolio Register'!$U78),MONTH('Portfolio Register'!$U78),1),3)=DATE(2026,5,1),'Portfolio Register'!$A78&amp;" (FINAL)",""))),"")))</f>
        <v/>
      </c>
      <c r="F79" s="106" t="str">
        <f aca="false">IF('Portfolio Register'!$A78="","",IF('Portfolio Register'!$U78="","",IFERROR(IF(EDATE(DATE(YEAR('Portfolio Register'!$U78),MONTH('Portfolio Register'!$U78),1),1)=DATE(2026,6,1),'Portfolio Register'!$A78&amp;" (1)",IF(EDATE(DATE(YEAR('Portfolio Register'!$U78),MONTH('Portfolio Register'!$U78),1),2)=DATE(2026,6,1),'Portfolio Register'!$A78&amp;" (2)",IF(EDATE(DATE(YEAR('Portfolio Register'!$U78),MONTH('Portfolio Register'!$U78),1),3)=DATE(2026,6,1),'Portfolio Register'!$A78&amp;" (FINAL)",""))),"")))</f>
        <v/>
      </c>
      <c r="G79" s="106" t="str">
        <f aca="false">IF('Portfolio Register'!$A78="","",IF('Portfolio Register'!$U78="","",IFERROR(IF(EDATE(DATE(YEAR('Portfolio Register'!$U78),MONTH('Portfolio Register'!$U78),1),1)=DATE(2026,7,1),'Portfolio Register'!$A78&amp;" (1)",IF(EDATE(DATE(YEAR('Portfolio Register'!$U78),MONTH('Portfolio Register'!$U78),1),2)=DATE(2026,7,1),'Portfolio Register'!$A78&amp;" (2)",IF(EDATE(DATE(YEAR('Portfolio Register'!$U78),MONTH('Portfolio Register'!$U78),1),3)=DATE(2026,7,1),'Portfolio Register'!$A78&amp;" (FINAL)",""))),"")))</f>
        <v/>
      </c>
      <c r="H79" s="107" t="str">
        <f aca="false">IF('Portfolio Register'!$A78="","",IF('Portfolio Register'!$U78="","",IFERROR(IF(EDATE(DATE(YEAR('Portfolio Register'!$U78),MONTH('Portfolio Register'!$U78),1),1)=DATE(2026,8,1),'Portfolio Register'!$A78&amp;" (1)",IF(EDATE(DATE(YEAR('Portfolio Register'!$U78),MONTH('Portfolio Register'!$U78),1),2)=DATE(2026,8,1),'Portfolio Register'!$A78&amp;" (2)",IF(EDATE(DATE(YEAR('Portfolio Register'!$U78),MONTH('Portfolio Register'!$U78),1),3)=DATE(2026,8,1),'Portfolio Register'!$A78&amp;" (FINAL)",""))),"")))</f>
        <v/>
      </c>
      <c r="I79" s="108" t="str">
        <f aca="false">IF('Portfolio Register'!$A78="","",IF('Portfolio Register'!$U78="","",IFERROR(IF(EDATE(DATE(YEAR('Portfolio Register'!$U78),MONTH('Portfolio Register'!$U78),1),1)=DATE(2026,9,1),'Portfolio Register'!$A78&amp;" (1)",IF(EDATE(DATE(YEAR('Portfolio Register'!$U78),MONTH('Portfolio Register'!$U78),1),2)=DATE(2026,9,1),'Portfolio Register'!$A78&amp;" (2)",IF(EDATE(DATE(YEAR('Portfolio Register'!$U78),MONTH('Portfolio Register'!$U78),1),3)=DATE(2026,9,1),'Portfolio Register'!$A78&amp;" (FINAL)",""))),"")))</f>
        <v/>
      </c>
      <c r="J79" s="108" t="str">
        <f aca="false">IF('Portfolio Register'!$A78="","",IF('Portfolio Register'!$U78="","",IFERROR(IF(EDATE(DATE(YEAR('Portfolio Register'!$U78),MONTH('Portfolio Register'!$U78),1),1)=DATE(2026,10,1),'Portfolio Register'!$A78&amp;" (1)",IF(EDATE(DATE(YEAR('Portfolio Register'!$U78),MONTH('Portfolio Register'!$U78),1),2)=DATE(2026,10,1),'Portfolio Register'!$A78&amp;" (2)",IF(EDATE(DATE(YEAR('Portfolio Register'!$U78),MONTH('Portfolio Register'!$U78),1),3)=DATE(2026,10,1),'Portfolio Register'!$A78&amp;" (FINAL)",""))),"")))</f>
        <v/>
      </c>
      <c r="K79" s="106" t="str">
        <f aca="false">IF('Portfolio Register'!$A78="","",IF('Portfolio Register'!$U78="","",IFERROR(IF(EDATE(DATE(YEAR('Portfolio Register'!$U78),MONTH('Portfolio Register'!$U78),1),1)=DATE(2026,11,1),'Portfolio Register'!$A78&amp;" (1)",IF(EDATE(DATE(YEAR('Portfolio Register'!$U78),MONTH('Portfolio Register'!$U78),1),2)=DATE(2026,11,1),'Portfolio Register'!$A78&amp;" (2)",IF(EDATE(DATE(YEAR('Portfolio Register'!$U78),MONTH('Portfolio Register'!$U78),1),3)=DATE(2026,11,1),'Portfolio Register'!$A78&amp;" (FINAL)",""))),"")))</f>
        <v/>
      </c>
      <c r="L79" s="106" t="str">
        <f aca="false">IF('Portfolio Register'!$A78="","",IF('Portfolio Register'!$U78="","",IFERROR(IF(EDATE(DATE(YEAR('Portfolio Register'!$U78),MONTH('Portfolio Register'!$U78),1),1)=DATE(2026,12,1),'Portfolio Register'!$A78&amp;" (1)",IF(EDATE(DATE(YEAR('Portfolio Register'!$U78),MONTH('Portfolio Register'!$U78),1),2)=DATE(2026,12,1),'Portfolio Register'!$A78&amp;" (2)",IF(EDATE(DATE(YEAR('Portfolio Register'!$U78),MONTH('Portfolio Register'!$U78),1),3)=DATE(2026,12,1),'Portfolio Register'!$A78&amp;" (FINAL)",""))),"")))</f>
        <v/>
      </c>
      <c r="M79" s="109" t="str">
        <f aca="false">IF('Portfolio Register'!$A78="","",IF('Portfolio Register'!$U78="","",IFERROR(IF(EDATE(DATE(YEAR('Portfolio Register'!$U78),MONTH('Portfolio Register'!$U78),1),1)=DATE(2027,1,1),'Portfolio Register'!$A78&amp;" (1)",IF(EDATE(DATE(YEAR('Portfolio Register'!$U78),MONTH('Portfolio Register'!$U78),1),2)=DATE(2027,1,1),'Portfolio Register'!$A78&amp;" (2)",IF(EDATE(DATE(YEAR('Portfolio Register'!$U78),MONTH('Portfolio Register'!$U78),1),3)=DATE(2027,1,1),'Portfolio Register'!$A78&amp;" (FINAL)",""))),"")))</f>
        <v/>
      </c>
      <c r="N79" s="106" t="str">
        <f aca="false">IF('Portfolio Register'!$A78="","",IF('Portfolio Register'!$U78="","",IFERROR(IF(EDATE(DATE(YEAR('Portfolio Register'!$U78),MONTH('Portfolio Register'!$U78),1),1)=DATE(2027,2,1),'Portfolio Register'!$A78&amp;" (1)",IF(EDATE(DATE(YEAR('Portfolio Register'!$U78),MONTH('Portfolio Register'!$U78),1),2)=DATE(2027,2,1),'Portfolio Register'!$A78&amp;" (2)",IF(EDATE(DATE(YEAR('Portfolio Register'!$U78),MONTH('Portfolio Register'!$U78),1),3)=DATE(2027,2,1),'Portfolio Register'!$A78&amp;" (FINAL)",""))),"")))</f>
        <v/>
      </c>
      <c r="O79" s="106" t="str">
        <f aca="false">IF('Portfolio Register'!$A78="","",IF('Portfolio Register'!$U78="","",IFERROR(IF(EDATE(DATE(YEAR('Portfolio Register'!$U78),MONTH('Portfolio Register'!$U78),1),1)=DATE(2027,3,1),'Portfolio Register'!$A78&amp;" (1)",IF(EDATE(DATE(YEAR('Portfolio Register'!$U78),MONTH('Portfolio Register'!$U78),1),2)=DATE(2027,3,1),'Portfolio Register'!$A78&amp;" (2)",IF(EDATE(DATE(YEAR('Portfolio Register'!$U78),MONTH('Portfolio Register'!$U78),1),3)=DATE(2027,3,1),'Portfolio Register'!$A78&amp;" (FINAL)",""))),"")))</f>
        <v/>
      </c>
      <c r="P79" s="106" t="str">
        <f aca="false">IF('Portfolio Register'!$A78="","",IF('Portfolio Register'!$U78="","",IFERROR(IF(EDATE(DATE(YEAR('Portfolio Register'!$U78),MONTH('Portfolio Register'!$U78),1),1)=DATE(2027,4,1),'Portfolio Register'!$A78&amp;" (1)",IF(EDATE(DATE(YEAR('Portfolio Register'!$U78),MONTH('Portfolio Register'!$U78),1),2)=DATE(2027,4,1),'Portfolio Register'!$A78&amp;" (2)",IF(EDATE(DATE(YEAR('Portfolio Register'!$U78),MONTH('Portfolio Register'!$U78),1),3)=DATE(2027,4,1),'Portfolio Register'!$A78&amp;" (FINAL)",""))),"")))</f>
        <v/>
      </c>
      <c r="Q79" s="106" t="str">
        <f aca="false">IF('Portfolio Register'!$A78="","",IF('Portfolio Register'!$U78="","",IFERROR(IF(EDATE(DATE(YEAR('Portfolio Register'!$U78),MONTH('Portfolio Register'!$U78),1),1)=DATE(2027,5,1),'Portfolio Register'!$A78&amp;" (1)",IF(EDATE(DATE(YEAR('Portfolio Register'!$U78),MONTH('Portfolio Register'!$U78),1),2)=DATE(2027,5,1),'Portfolio Register'!$A78&amp;" (2)",IF(EDATE(DATE(YEAR('Portfolio Register'!$U78),MONTH('Portfolio Register'!$U78),1),3)=DATE(2027,5,1),'Portfolio Register'!$A78&amp;" (FINAL)",""))),"")))</f>
        <v/>
      </c>
      <c r="R79" s="106" t="str">
        <f aca="false">IF('Portfolio Register'!$A78="","",IF('Portfolio Register'!$U78="","",IFERROR(IF(EDATE(DATE(YEAR('Portfolio Register'!$U78),MONTH('Portfolio Register'!$U78),1),1)=DATE(2027,6,1),'Portfolio Register'!$A78&amp;" (1)",IF(EDATE(DATE(YEAR('Portfolio Register'!$U78),MONTH('Portfolio Register'!$U78),1),2)=DATE(2027,6,1),'Portfolio Register'!$A78&amp;" (2)",IF(EDATE(DATE(YEAR('Portfolio Register'!$U78),MONTH('Portfolio Register'!$U78),1),3)=DATE(2027,6,1),'Portfolio Register'!$A78&amp;" (FINAL)",""))),"")))</f>
        <v/>
      </c>
      <c r="S79" s="106" t="str">
        <f aca="false">IF('Portfolio Register'!$A78="","",IF('Portfolio Register'!$U78="","",IFERROR(IF(EDATE(DATE(YEAR('Portfolio Register'!$U78),MONTH('Portfolio Register'!$U78),1),1)=DATE(2027,7,1),'Portfolio Register'!$A78&amp;" (1)",IF(EDATE(DATE(YEAR('Portfolio Register'!$U78),MONTH('Portfolio Register'!$U78),1),2)=DATE(2027,7,1),'Portfolio Register'!$A78&amp;" (2)",IF(EDATE(DATE(YEAR('Portfolio Register'!$U78),MONTH('Portfolio Register'!$U78),1),3)=DATE(2027,7,1),'Portfolio Register'!$A78&amp;" (FINAL)",""))),"")))</f>
        <v/>
      </c>
      <c r="T79" s="106" t="str">
        <f aca="false">IF('Portfolio Register'!$A78="","",IF('Portfolio Register'!$U78="","",IFERROR(IF(EDATE(DATE(YEAR('Portfolio Register'!$U78),MONTH('Portfolio Register'!$U78),1),1)=DATE(2027,8,1),'Portfolio Register'!$A78&amp;" (1)",IF(EDATE(DATE(YEAR('Portfolio Register'!$U78),MONTH('Portfolio Register'!$U78),1),2)=DATE(2027,8,1),'Portfolio Register'!$A78&amp;" (2)",IF(EDATE(DATE(YEAR('Portfolio Register'!$U78),MONTH('Portfolio Register'!$U78),1),3)=DATE(2027,8,1),'Portfolio Register'!$A78&amp;" (FINAL)",""))),"")))</f>
        <v/>
      </c>
      <c r="U79" s="106" t="str">
        <f aca="false">IF('Portfolio Register'!$A78="","",IF('Portfolio Register'!$U78="","",IFERROR(IF(EDATE(DATE(YEAR('Portfolio Register'!$U78),MONTH('Portfolio Register'!$U78),1),1)=DATE(2027,9,1),'Portfolio Register'!$A78&amp;" (1)",IF(EDATE(DATE(YEAR('Portfolio Register'!$U78),MONTH('Portfolio Register'!$U78),1),2)=DATE(2027,9,1),'Portfolio Register'!$A78&amp;" (2)",IF(EDATE(DATE(YEAR('Portfolio Register'!$U78),MONTH('Portfolio Register'!$U78),1),3)=DATE(2027,9,1),'Portfolio Register'!$A78&amp;" (FINAL)",""))),"")))</f>
        <v/>
      </c>
      <c r="V79" s="106" t="str">
        <f aca="false">IF('Portfolio Register'!$A78="","",IF('Portfolio Register'!$U78="","",IFERROR(IF(EDATE(DATE(YEAR('Portfolio Register'!$U78),MONTH('Portfolio Register'!$U78),1),1)=DATE(2027,10,1),'Portfolio Register'!$A78&amp;" (1)",IF(EDATE(DATE(YEAR('Portfolio Register'!$U78),MONTH('Portfolio Register'!$U78),1),2)=DATE(2027,10,1),'Portfolio Register'!$A78&amp;" (2)",IF(EDATE(DATE(YEAR('Portfolio Register'!$U78),MONTH('Portfolio Register'!$U78),1),3)=DATE(2027,10,1),'Portfolio Register'!$A78&amp;" (FINAL)",""))),"")))</f>
        <v/>
      </c>
      <c r="W79" s="106" t="str">
        <f aca="false">IF('Portfolio Register'!$A78="","",IF('Portfolio Register'!$U78="","",IFERROR(IF(EDATE(DATE(YEAR('Portfolio Register'!$U78),MONTH('Portfolio Register'!$U78),1),1)=DATE(2027,11,1),'Portfolio Register'!$A78&amp;" (1)",IF(EDATE(DATE(YEAR('Portfolio Register'!$U78),MONTH('Portfolio Register'!$U78),1),2)=DATE(2027,11,1),'Portfolio Register'!$A78&amp;" (2)",IF(EDATE(DATE(YEAR('Portfolio Register'!$U78),MONTH('Portfolio Register'!$U78),1),3)=DATE(2027,11,1),'Portfolio Register'!$A78&amp;" (FINAL)",""))),"")))</f>
        <v/>
      </c>
      <c r="X79" s="106" t="str">
        <f aca="false">IF('Portfolio Register'!$A78="","",IF('Portfolio Register'!$U78="","",IFERROR(IF(EDATE(DATE(YEAR('Portfolio Register'!$U78),MONTH('Portfolio Register'!$U78),1),1)=DATE(2027,12,1),'Portfolio Register'!$A78&amp;" (1)",IF(EDATE(DATE(YEAR('Portfolio Register'!$U78),MONTH('Portfolio Register'!$U78),1),2)=DATE(2027,12,1),'Portfolio Register'!$A78&amp;" (2)",IF(EDATE(DATE(YEAR('Portfolio Register'!$U78),MONTH('Portfolio Register'!$U78),1),3)=DATE(2027,12,1),'Portfolio Register'!$A78&amp;" (FINAL)",""))),"")))</f>
        <v/>
      </c>
    </row>
    <row r="80" customFormat="false" ht="21.95" hidden="false" customHeight="true" outlineLevel="0" collapsed="false">
      <c r="A80" s="106" t="str">
        <f aca="false">IF('Portfolio Register'!$A79="","",IF('Portfolio Register'!$U79="","",IFERROR(IF(EDATE(DATE(YEAR('Portfolio Register'!$U79),MONTH('Portfolio Register'!$U79),1),1)=DATE(2026,1,1),'Portfolio Register'!$A79&amp;" (1)",IF(EDATE(DATE(YEAR('Portfolio Register'!$U79),MONTH('Portfolio Register'!$U79),1),2)=DATE(2026,1,1),'Portfolio Register'!$A79&amp;" (2)",IF(EDATE(DATE(YEAR('Portfolio Register'!$U79),MONTH('Portfolio Register'!$U79),1),3)=DATE(2026,1,1),'Portfolio Register'!$A79&amp;" (FINAL)",""))),"")))</f>
        <v/>
      </c>
      <c r="B80" s="106" t="str">
        <f aca="false">IF('Portfolio Register'!$A79="","",IF('Portfolio Register'!$U79="","",IFERROR(IF(EDATE(DATE(YEAR('Portfolio Register'!$U79),MONTH('Portfolio Register'!$U79),1),1)=DATE(2026,2,1),'Portfolio Register'!$A79&amp;" (1)",IF(EDATE(DATE(YEAR('Portfolio Register'!$U79),MONTH('Portfolio Register'!$U79),1),2)=DATE(2026,2,1),'Portfolio Register'!$A79&amp;" (2)",IF(EDATE(DATE(YEAR('Portfolio Register'!$U79),MONTH('Portfolio Register'!$U79),1),3)=DATE(2026,2,1),'Portfolio Register'!$A79&amp;" (FINAL)",""))),"")))</f>
        <v/>
      </c>
      <c r="C80" s="106" t="str">
        <f aca="false">IF('Portfolio Register'!$A79="","",IF('Portfolio Register'!$U79="","",IFERROR(IF(EDATE(DATE(YEAR('Portfolio Register'!$U79),MONTH('Portfolio Register'!$U79),1),1)=DATE(2026,3,1),'Portfolio Register'!$A79&amp;" (1)",IF(EDATE(DATE(YEAR('Portfolio Register'!$U79),MONTH('Portfolio Register'!$U79),1),2)=DATE(2026,3,1),'Portfolio Register'!$A79&amp;" (2)",IF(EDATE(DATE(YEAR('Portfolio Register'!$U79),MONTH('Portfolio Register'!$U79),1),3)=DATE(2026,3,1),'Portfolio Register'!$A79&amp;" (FINAL)",""))),"")))</f>
        <v/>
      </c>
      <c r="D80" s="106" t="str">
        <f aca="false">IF('Portfolio Register'!$A79="","",IF('Portfolio Register'!$U79="","",IFERROR(IF(EDATE(DATE(YEAR('Portfolio Register'!$U79),MONTH('Portfolio Register'!$U79),1),1)=DATE(2026,4,1),'Portfolio Register'!$A79&amp;" (1)",IF(EDATE(DATE(YEAR('Portfolio Register'!$U79),MONTH('Portfolio Register'!$U79),1),2)=DATE(2026,4,1),'Portfolio Register'!$A79&amp;" (2)",IF(EDATE(DATE(YEAR('Portfolio Register'!$U79),MONTH('Portfolio Register'!$U79),1),3)=DATE(2026,4,1),'Portfolio Register'!$A79&amp;" (FINAL)",""))),"")))</f>
        <v/>
      </c>
      <c r="E80" s="106" t="str">
        <f aca="false">IF('Portfolio Register'!$A79="","",IF('Portfolio Register'!$U79="","",IFERROR(IF(EDATE(DATE(YEAR('Portfolio Register'!$U79),MONTH('Portfolio Register'!$U79),1),1)=DATE(2026,5,1),'Portfolio Register'!$A79&amp;" (1)",IF(EDATE(DATE(YEAR('Portfolio Register'!$U79),MONTH('Portfolio Register'!$U79),1),2)=DATE(2026,5,1),'Portfolio Register'!$A79&amp;" (2)",IF(EDATE(DATE(YEAR('Portfolio Register'!$U79),MONTH('Portfolio Register'!$U79),1),3)=DATE(2026,5,1),'Portfolio Register'!$A79&amp;" (FINAL)",""))),"")))</f>
        <v/>
      </c>
      <c r="F80" s="106" t="str">
        <f aca="false">IF('Portfolio Register'!$A79="","",IF('Portfolio Register'!$U79="","",IFERROR(IF(EDATE(DATE(YEAR('Portfolio Register'!$U79),MONTH('Portfolio Register'!$U79),1),1)=DATE(2026,6,1),'Portfolio Register'!$A79&amp;" (1)",IF(EDATE(DATE(YEAR('Portfolio Register'!$U79),MONTH('Portfolio Register'!$U79),1),2)=DATE(2026,6,1),'Portfolio Register'!$A79&amp;" (2)",IF(EDATE(DATE(YEAR('Portfolio Register'!$U79),MONTH('Portfolio Register'!$U79),1),3)=DATE(2026,6,1),'Portfolio Register'!$A79&amp;" (FINAL)",""))),"")))</f>
        <v/>
      </c>
      <c r="G80" s="106" t="str">
        <f aca="false">IF('Portfolio Register'!$A79="","",IF('Portfolio Register'!$U79="","",IFERROR(IF(EDATE(DATE(YEAR('Portfolio Register'!$U79),MONTH('Portfolio Register'!$U79),1),1)=DATE(2026,7,1),'Portfolio Register'!$A79&amp;" (1)",IF(EDATE(DATE(YEAR('Portfolio Register'!$U79),MONTH('Portfolio Register'!$U79),1),2)=DATE(2026,7,1),'Portfolio Register'!$A79&amp;" (2)",IF(EDATE(DATE(YEAR('Portfolio Register'!$U79),MONTH('Portfolio Register'!$U79),1),3)=DATE(2026,7,1),'Portfolio Register'!$A79&amp;" (FINAL)",""))),"")))</f>
        <v/>
      </c>
      <c r="H80" s="107" t="str">
        <f aca="false">IF('Portfolio Register'!$A79="","",IF('Portfolio Register'!$U79="","",IFERROR(IF(EDATE(DATE(YEAR('Portfolio Register'!$U79),MONTH('Portfolio Register'!$U79),1),1)=DATE(2026,8,1),'Portfolio Register'!$A79&amp;" (1)",IF(EDATE(DATE(YEAR('Portfolio Register'!$U79),MONTH('Portfolio Register'!$U79),1),2)=DATE(2026,8,1),'Portfolio Register'!$A79&amp;" (2)",IF(EDATE(DATE(YEAR('Portfolio Register'!$U79),MONTH('Portfolio Register'!$U79),1),3)=DATE(2026,8,1),'Portfolio Register'!$A79&amp;" (FINAL)",""))),"")))</f>
        <v/>
      </c>
      <c r="I80" s="108" t="str">
        <f aca="false">IF('Portfolio Register'!$A79="","",IF('Portfolio Register'!$U79="","",IFERROR(IF(EDATE(DATE(YEAR('Portfolio Register'!$U79),MONTH('Portfolio Register'!$U79),1),1)=DATE(2026,9,1),'Portfolio Register'!$A79&amp;" (1)",IF(EDATE(DATE(YEAR('Portfolio Register'!$U79),MONTH('Portfolio Register'!$U79),1),2)=DATE(2026,9,1),'Portfolio Register'!$A79&amp;" (2)",IF(EDATE(DATE(YEAR('Portfolio Register'!$U79),MONTH('Portfolio Register'!$U79),1),3)=DATE(2026,9,1),'Portfolio Register'!$A79&amp;" (FINAL)",""))),"")))</f>
        <v/>
      </c>
      <c r="J80" s="108" t="str">
        <f aca="false">IF('Portfolio Register'!$A79="","",IF('Portfolio Register'!$U79="","",IFERROR(IF(EDATE(DATE(YEAR('Portfolio Register'!$U79),MONTH('Portfolio Register'!$U79),1),1)=DATE(2026,10,1),'Portfolio Register'!$A79&amp;" (1)",IF(EDATE(DATE(YEAR('Portfolio Register'!$U79),MONTH('Portfolio Register'!$U79),1),2)=DATE(2026,10,1),'Portfolio Register'!$A79&amp;" (2)",IF(EDATE(DATE(YEAR('Portfolio Register'!$U79),MONTH('Portfolio Register'!$U79),1),3)=DATE(2026,10,1),'Portfolio Register'!$A79&amp;" (FINAL)",""))),"")))</f>
        <v/>
      </c>
      <c r="K80" s="106" t="str">
        <f aca="false">IF('Portfolio Register'!$A79="","",IF('Portfolio Register'!$U79="","",IFERROR(IF(EDATE(DATE(YEAR('Portfolio Register'!$U79),MONTH('Portfolio Register'!$U79),1),1)=DATE(2026,11,1),'Portfolio Register'!$A79&amp;" (1)",IF(EDATE(DATE(YEAR('Portfolio Register'!$U79),MONTH('Portfolio Register'!$U79),1),2)=DATE(2026,11,1),'Portfolio Register'!$A79&amp;" (2)",IF(EDATE(DATE(YEAR('Portfolio Register'!$U79),MONTH('Portfolio Register'!$U79),1),3)=DATE(2026,11,1),'Portfolio Register'!$A79&amp;" (FINAL)",""))),"")))</f>
        <v/>
      </c>
      <c r="L80" s="106" t="str">
        <f aca="false">IF('Portfolio Register'!$A79="","",IF('Portfolio Register'!$U79="","",IFERROR(IF(EDATE(DATE(YEAR('Portfolio Register'!$U79),MONTH('Portfolio Register'!$U79),1),1)=DATE(2026,12,1),'Portfolio Register'!$A79&amp;" (1)",IF(EDATE(DATE(YEAR('Portfolio Register'!$U79),MONTH('Portfolio Register'!$U79),1),2)=DATE(2026,12,1),'Portfolio Register'!$A79&amp;" (2)",IF(EDATE(DATE(YEAR('Portfolio Register'!$U79),MONTH('Portfolio Register'!$U79),1),3)=DATE(2026,12,1),'Portfolio Register'!$A79&amp;" (FINAL)",""))),"")))</f>
        <v/>
      </c>
      <c r="M80" s="109" t="str">
        <f aca="false">IF('Portfolio Register'!$A79="","",IF('Portfolio Register'!$U79="","",IFERROR(IF(EDATE(DATE(YEAR('Portfolio Register'!$U79),MONTH('Portfolio Register'!$U79),1),1)=DATE(2027,1,1),'Portfolio Register'!$A79&amp;" (1)",IF(EDATE(DATE(YEAR('Portfolio Register'!$U79),MONTH('Portfolio Register'!$U79),1),2)=DATE(2027,1,1),'Portfolio Register'!$A79&amp;" (2)",IF(EDATE(DATE(YEAR('Portfolio Register'!$U79),MONTH('Portfolio Register'!$U79),1),3)=DATE(2027,1,1),'Portfolio Register'!$A79&amp;" (FINAL)",""))),"")))</f>
        <v/>
      </c>
      <c r="N80" s="106" t="str">
        <f aca="false">IF('Portfolio Register'!$A79="","",IF('Portfolio Register'!$U79="","",IFERROR(IF(EDATE(DATE(YEAR('Portfolio Register'!$U79),MONTH('Portfolio Register'!$U79),1),1)=DATE(2027,2,1),'Portfolio Register'!$A79&amp;" (1)",IF(EDATE(DATE(YEAR('Portfolio Register'!$U79),MONTH('Portfolio Register'!$U79),1),2)=DATE(2027,2,1),'Portfolio Register'!$A79&amp;" (2)",IF(EDATE(DATE(YEAR('Portfolio Register'!$U79),MONTH('Portfolio Register'!$U79),1),3)=DATE(2027,2,1),'Portfolio Register'!$A79&amp;" (FINAL)",""))),"")))</f>
        <v/>
      </c>
      <c r="O80" s="106" t="str">
        <f aca="false">IF('Portfolio Register'!$A79="","",IF('Portfolio Register'!$U79="","",IFERROR(IF(EDATE(DATE(YEAR('Portfolio Register'!$U79),MONTH('Portfolio Register'!$U79),1),1)=DATE(2027,3,1),'Portfolio Register'!$A79&amp;" (1)",IF(EDATE(DATE(YEAR('Portfolio Register'!$U79),MONTH('Portfolio Register'!$U79),1),2)=DATE(2027,3,1),'Portfolio Register'!$A79&amp;" (2)",IF(EDATE(DATE(YEAR('Portfolio Register'!$U79),MONTH('Portfolio Register'!$U79),1),3)=DATE(2027,3,1),'Portfolio Register'!$A79&amp;" (FINAL)",""))),"")))</f>
        <v/>
      </c>
      <c r="P80" s="106" t="str">
        <f aca="false">IF('Portfolio Register'!$A79="","",IF('Portfolio Register'!$U79="","",IFERROR(IF(EDATE(DATE(YEAR('Portfolio Register'!$U79),MONTH('Portfolio Register'!$U79),1),1)=DATE(2027,4,1),'Portfolio Register'!$A79&amp;" (1)",IF(EDATE(DATE(YEAR('Portfolio Register'!$U79),MONTH('Portfolio Register'!$U79),1),2)=DATE(2027,4,1),'Portfolio Register'!$A79&amp;" (2)",IF(EDATE(DATE(YEAR('Portfolio Register'!$U79),MONTH('Portfolio Register'!$U79),1),3)=DATE(2027,4,1),'Portfolio Register'!$A79&amp;" (FINAL)",""))),"")))</f>
        <v/>
      </c>
      <c r="Q80" s="106" t="str">
        <f aca="false">IF('Portfolio Register'!$A79="","",IF('Portfolio Register'!$U79="","",IFERROR(IF(EDATE(DATE(YEAR('Portfolio Register'!$U79),MONTH('Portfolio Register'!$U79),1),1)=DATE(2027,5,1),'Portfolio Register'!$A79&amp;" (1)",IF(EDATE(DATE(YEAR('Portfolio Register'!$U79),MONTH('Portfolio Register'!$U79),1),2)=DATE(2027,5,1),'Portfolio Register'!$A79&amp;" (2)",IF(EDATE(DATE(YEAR('Portfolio Register'!$U79),MONTH('Portfolio Register'!$U79),1),3)=DATE(2027,5,1),'Portfolio Register'!$A79&amp;" (FINAL)",""))),"")))</f>
        <v/>
      </c>
      <c r="R80" s="106" t="str">
        <f aca="false">IF('Portfolio Register'!$A79="","",IF('Portfolio Register'!$U79="","",IFERROR(IF(EDATE(DATE(YEAR('Portfolio Register'!$U79),MONTH('Portfolio Register'!$U79),1),1)=DATE(2027,6,1),'Portfolio Register'!$A79&amp;" (1)",IF(EDATE(DATE(YEAR('Portfolio Register'!$U79),MONTH('Portfolio Register'!$U79),1),2)=DATE(2027,6,1),'Portfolio Register'!$A79&amp;" (2)",IF(EDATE(DATE(YEAR('Portfolio Register'!$U79),MONTH('Portfolio Register'!$U79),1),3)=DATE(2027,6,1),'Portfolio Register'!$A79&amp;" (FINAL)",""))),"")))</f>
        <v/>
      </c>
      <c r="S80" s="106" t="str">
        <f aca="false">IF('Portfolio Register'!$A79="","",IF('Portfolio Register'!$U79="","",IFERROR(IF(EDATE(DATE(YEAR('Portfolio Register'!$U79),MONTH('Portfolio Register'!$U79),1),1)=DATE(2027,7,1),'Portfolio Register'!$A79&amp;" (1)",IF(EDATE(DATE(YEAR('Portfolio Register'!$U79),MONTH('Portfolio Register'!$U79),1),2)=DATE(2027,7,1),'Portfolio Register'!$A79&amp;" (2)",IF(EDATE(DATE(YEAR('Portfolio Register'!$U79),MONTH('Portfolio Register'!$U79),1),3)=DATE(2027,7,1),'Portfolio Register'!$A79&amp;" (FINAL)",""))),"")))</f>
        <v/>
      </c>
      <c r="T80" s="106" t="str">
        <f aca="false">IF('Portfolio Register'!$A79="","",IF('Portfolio Register'!$U79="","",IFERROR(IF(EDATE(DATE(YEAR('Portfolio Register'!$U79),MONTH('Portfolio Register'!$U79),1),1)=DATE(2027,8,1),'Portfolio Register'!$A79&amp;" (1)",IF(EDATE(DATE(YEAR('Portfolio Register'!$U79),MONTH('Portfolio Register'!$U79),1),2)=DATE(2027,8,1),'Portfolio Register'!$A79&amp;" (2)",IF(EDATE(DATE(YEAR('Portfolio Register'!$U79),MONTH('Portfolio Register'!$U79),1),3)=DATE(2027,8,1),'Portfolio Register'!$A79&amp;" (FINAL)",""))),"")))</f>
        <v/>
      </c>
      <c r="U80" s="106" t="str">
        <f aca="false">IF('Portfolio Register'!$A79="","",IF('Portfolio Register'!$U79="","",IFERROR(IF(EDATE(DATE(YEAR('Portfolio Register'!$U79),MONTH('Portfolio Register'!$U79),1),1)=DATE(2027,9,1),'Portfolio Register'!$A79&amp;" (1)",IF(EDATE(DATE(YEAR('Portfolio Register'!$U79),MONTH('Portfolio Register'!$U79),1),2)=DATE(2027,9,1),'Portfolio Register'!$A79&amp;" (2)",IF(EDATE(DATE(YEAR('Portfolio Register'!$U79),MONTH('Portfolio Register'!$U79),1),3)=DATE(2027,9,1),'Portfolio Register'!$A79&amp;" (FINAL)",""))),"")))</f>
        <v/>
      </c>
      <c r="V80" s="106" t="str">
        <f aca="false">IF('Portfolio Register'!$A79="","",IF('Portfolio Register'!$U79="","",IFERROR(IF(EDATE(DATE(YEAR('Portfolio Register'!$U79),MONTH('Portfolio Register'!$U79),1),1)=DATE(2027,10,1),'Portfolio Register'!$A79&amp;" (1)",IF(EDATE(DATE(YEAR('Portfolio Register'!$U79),MONTH('Portfolio Register'!$U79),1),2)=DATE(2027,10,1),'Portfolio Register'!$A79&amp;" (2)",IF(EDATE(DATE(YEAR('Portfolio Register'!$U79),MONTH('Portfolio Register'!$U79),1),3)=DATE(2027,10,1),'Portfolio Register'!$A79&amp;" (FINAL)",""))),"")))</f>
        <v/>
      </c>
      <c r="W80" s="106" t="str">
        <f aca="false">IF('Portfolio Register'!$A79="","",IF('Portfolio Register'!$U79="","",IFERROR(IF(EDATE(DATE(YEAR('Portfolio Register'!$U79),MONTH('Portfolio Register'!$U79),1),1)=DATE(2027,11,1),'Portfolio Register'!$A79&amp;" (1)",IF(EDATE(DATE(YEAR('Portfolio Register'!$U79),MONTH('Portfolio Register'!$U79),1),2)=DATE(2027,11,1),'Portfolio Register'!$A79&amp;" (2)",IF(EDATE(DATE(YEAR('Portfolio Register'!$U79),MONTH('Portfolio Register'!$U79),1),3)=DATE(2027,11,1),'Portfolio Register'!$A79&amp;" (FINAL)",""))),"")))</f>
        <v/>
      </c>
      <c r="X80" s="106" t="str">
        <f aca="false">IF('Portfolio Register'!$A79="","",IF('Portfolio Register'!$U79="","",IFERROR(IF(EDATE(DATE(YEAR('Portfolio Register'!$U79),MONTH('Portfolio Register'!$U79),1),1)=DATE(2027,12,1),'Portfolio Register'!$A79&amp;" (1)",IF(EDATE(DATE(YEAR('Portfolio Register'!$U79),MONTH('Portfolio Register'!$U79),1),2)=DATE(2027,12,1),'Portfolio Register'!$A79&amp;" (2)",IF(EDATE(DATE(YEAR('Portfolio Register'!$U79),MONTH('Portfolio Register'!$U79),1),3)=DATE(2027,12,1),'Portfolio Register'!$A79&amp;" (FINAL)",""))),"")))</f>
        <v/>
      </c>
    </row>
    <row r="81" customFormat="false" ht="21.95" hidden="false" customHeight="true" outlineLevel="0" collapsed="false">
      <c r="A81" s="106" t="str">
        <f aca="false">IF('Portfolio Register'!$A80="","",IF('Portfolio Register'!$U80="","",IFERROR(IF(EDATE(DATE(YEAR('Portfolio Register'!$U80),MONTH('Portfolio Register'!$U80),1),1)=DATE(2026,1,1),'Portfolio Register'!$A80&amp;" (1)",IF(EDATE(DATE(YEAR('Portfolio Register'!$U80),MONTH('Portfolio Register'!$U80),1),2)=DATE(2026,1,1),'Portfolio Register'!$A80&amp;" (2)",IF(EDATE(DATE(YEAR('Portfolio Register'!$U80),MONTH('Portfolio Register'!$U80),1),3)=DATE(2026,1,1),'Portfolio Register'!$A80&amp;" (FINAL)",""))),"")))</f>
        <v/>
      </c>
      <c r="B81" s="106" t="str">
        <f aca="false">IF('Portfolio Register'!$A80="","",IF('Portfolio Register'!$U80="","",IFERROR(IF(EDATE(DATE(YEAR('Portfolio Register'!$U80),MONTH('Portfolio Register'!$U80),1),1)=DATE(2026,2,1),'Portfolio Register'!$A80&amp;" (1)",IF(EDATE(DATE(YEAR('Portfolio Register'!$U80),MONTH('Portfolio Register'!$U80),1),2)=DATE(2026,2,1),'Portfolio Register'!$A80&amp;" (2)",IF(EDATE(DATE(YEAR('Portfolio Register'!$U80),MONTH('Portfolio Register'!$U80),1),3)=DATE(2026,2,1),'Portfolio Register'!$A80&amp;" (FINAL)",""))),"")))</f>
        <v/>
      </c>
      <c r="C81" s="106" t="str">
        <f aca="false">IF('Portfolio Register'!$A80="","",IF('Portfolio Register'!$U80="","",IFERROR(IF(EDATE(DATE(YEAR('Portfolio Register'!$U80),MONTH('Portfolio Register'!$U80),1),1)=DATE(2026,3,1),'Portfolio Register'!$A80&amp;" (1)",IF(EDATE(DATE(YEAR('Portfolio Register'!$U80),MONTH('Portfolio Register'!$U80),1),2)=DATE(2026,3,1),'Portfolio Register'!$A80&amp;" (2)",IF(EDATE(DATE(YEAR('Portfolio Register'!$U80),MONTH('Portfolio Register'!$U80),1),3)=DATE(2026,3,1),'Portfolio Register'!$A80&amp;" (FINAL)",""))),"")))</f>
        <v/>
      </c>
      <c r="D81" s="106" t="str">
        <f aca="false">IF('Portfolio Register'!$A80="","",IF('Portfolio Register'!$U80="","",IFERROR(IF(EDATE(DATE(YEAR('Portfolio Register'!$U80),MONTH('Portfolio Register'!$U80),1),1)=DATE(2026,4,1),'Portfolio Register'!$A80&amp;" (1)",IF(EDATE(DATE(YEAR('Portfolio Register'!$U80),MONTH('Portfolio Register'!$U80),1),2)=DATE(2026,4,1),'Portfolio Register'!$A80&amp;" (2)",IF(EDATE(DATE(YEAR('Portfolio Register'!$U80),MONTH('Portfolio Register'!$U80),1),3)=DATE(2026,4,1),'Portfolio Register'!$A80&amp;" (FINAL)",""))),"")))</f>
        <v/>
      </c>
      <c r="E81" s="106" t="str">
        <f aca="false">IF('Portfolio Register'!$A80="","",IF('Portfolio Register'!$U80="","",IFERROR(IF(EDATE(DATE(YEAR('Portfolio Register'!$U80),MONTH('Portfolio Register'!$U80),1),1)=DATE(2026,5,1),'Portfolio Register'!$A80&amp;" (1)",IF(EDATE(DATE(YEAR('Portfolio Register'!$U80),MONTH('Portfolio Register'!$U80),1),2)=DATE(2026,5,1),'Portfolio Register'!$A80&amp;" (2)",IF(EDATE(DATE(YEAR('Portfolio Register'!$U80),MONTH('Portfolio Register'!$U80),1),3)=DATE(2026,5,1),'Portfolio Register'!$A80&amp;" (FINAL)",""))),"")))</f>
        <v/>
      </c>
      <c r="F81" s="106" t="str">
        <f aca="false">IF('Portfolio Register'!$A80="","",IF('Portfolio Register'!$U80="","",IFERROR(IF(EDATE(DATE(YEAR('Portfolio Register'!$U80),MONTH('Portfolio Register'!$U80),1),1)=DATE(2026,6,1),'Portfolio Register'!$A80&amp;" (1)",IF(EDATE(DATE(YEAR('Portfolio Register'!$U80),MONTH('Portfolio Register'!$U80),1),2)=DATE(2026,6,1),'Portfolio Register'!$A80&amp;" (2)",IF(EDATE(DATE(YEAR('Portfolio Register'!$U80),MONTH('Portfolio Register'!$U80),1),3)=DATE(2026,6,1),'Portfolio Register'!$A80&amp;" (FINAL)",""))),"")))</f>
        <v/>
      </c>
      <c r="G81" s="106" t="str">
        <f aca="false">IF('Portfolio Register'!$A80="","",IF('Portfolio Register'!$U80="","",IFERROR(IF(EDATE(DATE(YEAR('Portfolio Register'!$U80),MONTH('Portfolio Register'!$U80),1),1)=DATE(2026,7,1),'Portfolio Register'!$A80&amp;" (1)",IF(EDATE(DATE(YEAR('Portfolio Register'!$U80),MONTH('Portfolio Register'!$U80),1),2)=DATE(2026,7,1),'Portfolio Register'!$A80&amp;" (2)",IF(EDATE(DATE(YEAR('Portfolio Register'!$U80),MONTH('Portfolio Register'!$U80),1),3)=DATE(2026,7,1),'Portfolio Register'!$A80&amp;" (FINAL)",""))),"")))</f>
        <v/>
      </c>
      <c r="H81" s="107" t="str">
        <f aca="false">IF('Portfolio Register'!$A80="","",IF('Portfolio Register'!$U80="","",IFERROR(IF(EDATE(DATE(YEAR('Portfolio Register'!$U80),MONTH('Portfolio Register'!$U80),1),1)=DATE(2026,8,1),'Portfolio Register'!$A80&amp;" (1)",IF(EDATE(DATE(YEAR('Portfolio Register'!$U80),MONTH('Portfolio Register'!$U80),1),2)=DATE(2026,8,1),'Portfolio Register'!$A80&amp;" (2)",IF(EDATE(DATE(YEAR('Portfolio Register'!$U80),MONTH('Portfolio Register'!$U80),1),3)=DATE(2026,8,1),'Portfolio Register'!$A80&amp;" (FINAL)",""))),"")))</f>
        <v/>
      </c>
      <c r="I81" s="108" t="str">
        <f aca="false">IF('Portfolio Register'!$A80="","",IF('Portfolio Register'!$U80="","",IFERROR(IF(EDATE(DATE(YEAR('Portfolio Register'!$U80),MONTH('Portfolio Register'!$U80),1),1)=DATE(2026,9,1),'Portfolio Register'!$A80&amp;" (1)",IF(EDATE(DATE(YEAR('Portfolio Register'!$U80),MONTH('Portfolio Register'!$U80),1),2)=DATE(2026,9,1),'Portfolio Register'!$A80&amp;" (2)",IF(EDATE(DATE(YEAR('Portfolio Register'!$U80),MONTH('Portfolio Register'!$U80),1),3)=DATE(2026,9,1),'Portfolio Register'!$A80&amp;" (FINAL)",""))),"")))</f>
        <v/>
      </c>
      <c r="J81" s="108" t="str">
        <f aca="false">IF('Portfolio Register'!$A80="","",IF('Portfolio Register'!$U80="","",IFERROR(IF(EDATE(DATE(YEAR('Portfolio Register'!$U80),MONTH('Portfolio Register'!$U80),1),1)=DATE(2026,10,1),'Portfolio Register'!$A80&amp;" (1)",IF(EDATE(DATE(YEAR('Portfolio Register'!$U80),MONTH('Portfolio Register'!$U80),1),2)=DATE(2026,10,1),'Portfolio Register'!$A80&amp;" (2)",IF(EDATE(DATE(YEAR('Portfolio Register'!$U80),MONTH('Portfolio Register'!$U80),1),3)=DATE(2026,10,1),'Portfolio Register'!$A80&amp;" (FINAL)",""))),"")))</f>
        <v/>
      </c>
      <c r="K81" s="106" t="str">
        <f aca="false">IF('Portfolio Register'!$A80="","",IF('Portfolio Register'!$U80="","",IFERROR(IF(EDATE(DATE(YEAR('Portfolio Register'!$U80),MONTH('Portfolio Register'!$U80),1),1)=DATE(2026,11,1),'Portfolio Register'!$A80&amp;" (1)",IF(EDATE(DATE(YEAR('Portfolio Register'!$U80),MONTH('Portfolio Register'!$U80),1),2)=DATE(2026,11,1),'Portfolio Register'!$A80&amp;" (2)",IF(EDATE(DATE(YEAR('Portfolio Register'!$U80),MONTH('Portfolio Register'!$U80),1),3)=DATE(2026,11,1),'Portfolio Register'!$A80&amp;" (FINAL)",""))),"")))</f>
        <v/>
      </c>
      <c r="L81" s="106" t="str">
        <f aca="false">IF('Portfolio Register'!$A80="","",IF('Portfolio Register'!$U80="","",IFERROR(IF(EDATE(DATE(YEAR('Portfolio Register'!$U80),MONTH('Portfolio Register'!$U80),1),1)=DATE(2026,12,1),'Portfolio Register'!$A80&amp;" (1)",IF(EDATE(DATE(YEAR('Portfolio Register'!$U80),MONTH('Portfolio Register'!$U80),1),2)=DATE(2026,12,1),'Portfolio Register'!$A80&amp;" (2)",IF(EDATE(DATE(YEAR('Portfolio Register'!$U80),MONTH('Portfolio Register'!$U80),1),3)=DATE(2026,12,1),'Portfolio Register'!$A80&amp;" (FINAL)",""))),"")))</f>
        <v/>
      </c>
      <c r="M81" s="109" t="str">
        <f aca="false">IF('Portfolio Register'!$A80="","",IF('Portfolio Register'!$U80="","",IFERROR(IF(EDATE(DATE(YEAR('Portfolio Register'!$U80),MONTH('Portfolio Register'!$U80),1),1)=DATE(2027,1,1),'Portfolio Register'!$A80&amp;" (1)",IF(EDATE(DATE(YEAR('Portfolio Register'!$U80),MONTH('Portfolio Register'!$U80),1),2)=DATE(2027,1,1),'Portfolio Register'!$A80&amp;" (2)",IF(EDATE(DATE(YEAR('Portfolio Register'!$U80),MONTH('Portfolio Register'!$U80),1),3)=DATE(2027,1,1),'Portfolio Register'!$A80&amp;" (FINAL)",""))),"")))</f>
        <v/>
      </c>
      <c r="N81" s="106" t="str">
        <f aca="false">IF('Portfolio Register'!$A80="","",IF('Portfolio Register'!$U80="","",IFERROR(IF(EDATE(DATE(YEAR('Portfolio Register'!$U80),MONTH('Portfolio Register'!$U80),1),1)=DATE(2027,2,1),'Portfolio Register'!$A80&amp;" (1)",IF(EDATE(DATE(YEAR('Portfolio Register'!$U80),MONTH('Portfolio Register'!$U80),1),2)=DATE(2027,2,1),'Portfolio Register'!$A80&amp;" (2)",IF(EDATE(DATE(YEAR('Portfolio Register'!$U80),MONTH('Portfolio Register'!$U80),1),3)=DATE(2027,2,1),'Portfolio Register'!$A80&amp;" (FINAL)",""))),"")))</f>
        <v/>
      </c>
      <c r="O81" s="106" t="str">
        <f aca="false">IF('Portfolio Register'!$A80="","",IF('Portfolio Register'!$U80="","",IFERROR(IF(EDATE(DATE(YEAR('Portfolio Register'!$U80),MONTH('Portfolio Register'!$U80),1),1)=DATE(2027,3,1),'Portfolio Register'!$A80&amp;" (1)",IF(EDATE(DATE(YEAR('Portfolio Register'!$U80),MONTH('Portfolio Register'!$U80),1),2)=DATE(2027,3,1),'Portfolio Register'!$A80&amp;" (2)",IF(EDATE(DATE(YEAR('Portfolio Register'!$U80),MONTH('Portfolio Register'!$U80),1),3)=DATE(2027,3,1),'Portfolio Register'!$A80&amp;" (FINAL)",""))),"")))</f>
        <v/>
      </c>
      <c r="P81" s="106" t="str">
        <f aca="false">IF('Portfolio Register'!$A80="","",IF('Portfolio Register'!$U80="","",IFERROR(IF(EDATE(DATE(YEAR('Portfolio Register'!$U80),MONTH('Portfolio Register'!$U80),1),1)=DATE(2027,4,1),'Portfolio Register'!$A80&amp;" (1)",IF(EDATE(DATE(YEAR('Portfolio Register'!$U80),MONTH('Portfolio Register'!$U80),1),2)=DATE(2027,4,1),'Portfolio Register'!$A80&amp;" (2)",IF(EDATE(DATE(YEAR('Portfolio Register'!$U80),MONTH('Portfolio Register'!$U80),1),3)=DATE(2027,4,1),'Portfolio Register'!$A80&amp;" (FINAL)",""))),"")))</f>
        <v/>
      </c>
      <c r="Q81" s="106" t="str">
        <f aca="false">IF('Portfolio Register'!$A80="","",IF('Portfolio Register'!$U80="","",IFERROR(IF(EDATE(DATE(YEAR('Portfolio Register'!$U80),MONTH('Portfolio Register'!$U80),1),1)=DATE(2027,5,1),'Portfolio Register'!$A80&amp;" (1)",IF(EDATE(DATE(YEAR('Portfolio Register'!$U80),MONTH('Portfolio Register'!$U80),1),2)=DATE(2027,5,1),'Portfolio Register'!$A80&amp;" (2)",IF(EDATE(DATE(YEAR('Portfolio Register'!$U80),MONTH('Portfolio Register'!$U80),1),3)=DATE(2027,5,1),'Portfolio Register'!$A80&amp;" (FINAL)",""))),"")))</f>
        <v/>
      </c>
      <c r="R81" s="106" t="str">
        <f aca="false">IF('Portfolio Register'!$A80="","",IF('Portfolio Register'!$U80="","",IFERROR(IF(EDATE(DATE(YEAR('Portfolio Register'!$U80),MONTH('Portfolio Register'!$U80),1),1)=DATE(2027,6,1),'Portfolio Register'!$A80&amp;" (1)",IF(EDATE(DATE(YEAR('Portfolio Register'!$U80),MONTH('Portfolio Register'!$U80),1),2)=DATE(2027,6,1),'Portfolio Register'!$A80&amp;" (2)",IF(EDATE(DATE(YEAR('Portfolio Register'!$U80),MONTH('Portfolio Register'!$U80),1),3)=DATE(2027,6,1),'Portfolio Register'!$A80&amp;" (FINAL)",""))),"")))</f>
        <v/>
      </c>
      <c r="S81" s="106" t="str">
        <f aca="false">IF('Portfolio Register'!$A80="","",IF('Portfolio Register'!$U80="","",IFERROR(IF(EDATE(DATE(YEAR('Portfolio Register'!$U80),MONTH('Portfolio Register'!$U80),1),1)=DATE(2027,7,1),'Portfolio Register'!$A80&amp;" (1)",IF(EDATE(DATE(YEAR('Portfolio Register'!$U80),MONTH('Portfolio Register'!$U80),1),2)=DATE(2027,7,1),'Portfolio Register'!$A80&amp;" (2)",IF(EDATE(DATE(YEAR('Portfolio Register'!$U80),MONTH('Portfolio Register'!$U80),1),3)=DATE(2027,7,1),'Portfolio Register'!$A80&amp;" (FINAL)",""))),"")))</f>
        <v/>
      </c>
      <c r="T81" s="106" t="str">
        <f aca="false">IF('Portfolio Register'!$A80="","",IF('Portfolio Register'!$U80="","",IFERROR(IF(EDATE(DATE(YEAR('Portfolio Register'!$U80),MONTH('Portfolio Register'!$U80),1),1)=DATE(2027,8,1),'Portfolio Register'!$A80&amp;" (1)",IF(EDATE(DATE(YEAR('Portfolio Register'!$U80),MONTH('Portfolio Register'!$U80),1),2)=DATE(2027,8,1),'Portfolio Register'!$A80&amp;" (2)",IF(EDATE(DATE(YEAR('Portfolio Register'!$U80),MONTH('Portfolio Register'!$U80),1),3)=DATE(2027,8,1),'Portfolio Register'!$A80&amp;" (FINAL)",""))),"")))</f>
        <v/>
      </c>
      <c r="U81" s="106" t="str">
        <f aca="false">IF('Portfolio Register'!$A80="","",IF('Portfolio Register'!$U80="","",IFERROR(IF(EDATE(DATE(YEAR('Portfolio Register'!$U80),MONTH('Portfolio Register'!$U80),1),1)=DATE(2027,9,1),'Portfolio Register'!$A80&amp;" (1)",IF(EDATE(DATE(YEAR('Portfolio Register'!$U80),MONTH('Portfolio Register'!$U80),1),2)=DATE(2027,9,1),'Portfolio Register'!$A80&amp;" (2)",IF(EDATE(DATE(YEAR('Portfolio Register'!$U80),MONTH('Portfolio Register'!$U80),1),3)=DATE(2027,9,1),'Portfolio Register'!$A80&amp;" (FINAL)",""))),"")))</f>
        <v/>
      </c>
      <c r="V81" s="106" t="str">
        <f aca="false">IF('Portfolio Register'!$A80="","",IF('Portfolio Register'!$U80="","",IFERROR(IF(EDATE(DATE(YEAR('Portfolio Register'!$U80),MONTH('Portfolio Register'!$U80),1),1)=DATE(2027,10,1),'Portfolio Register'!$A80&amp;" (1)",IF(EDATE(DATE(YEAR('Portfolio Register'!$U80),MONTH('Portfolio Register'!$U80),1),2)=DATE(2027,10,1),'Portfolio Register'!$A80&amp;" (2)",IF(EDATE(DATE(YEAR('Portfolio Register'!$U80),MONTH('Portfolio Register'!$U80),1),3)=DATE(2027,10,1),'Portfolio Register'!$A80&amp;" (FINAL)",""))),"")))</f>
        <v/>
      </c>
      <c r="W81" s="106" t="str">
        <f aca="false">IF('Portfolio Register'!$A80="","",IF('Portfolio Register'!$U80="","",IFERROR(IF(EDATE(DATE(YEAR('Portfolio Register'!$U80),MONTH('Portfolio Register'!$U80),1),1)=DATE(2027,11,1),'Portfolio Register'!$A80&amp;" (1)",IF(EDATE(DATE(YEAR('Portfolio Register'!$U80),MONTH('Portfolio Register'!$U80),1),2)=DATE(2027,11,1),'Portfolio Register'!$A80&amp;" (2)",IF(EDATE(DATE(YEAR('Portfolio Register'!$U80),MONTH('Portfolio Register'!$U80),1),3)=DATE(2027,11,1),'Portfolio Register'!$A80&amp;" (FINAL)",""))),"")))</f>
        <v/>
      </c>
      <c r="X81" s="106" t="str">
        <f aca="false">IF('Portfolio Register'!$A80="","",IF('Portfolio Register'!$U80="","",IFERROR(IF(EDATE(DATE(YEAR('Portfolio Register'!$U80),MONTH('Portfolio Register'!$U80),1),1)=DATE(2027,12,1),'Portfolio Register'!$A80&amp;" (1)",IF(EDATE(DATE(YEAR('Portfolio Register'!$U80),MONTH('Portfolio Register'!$U80),1),2)=DATE(2027,12,1),'Portfolio Register'!$A80&amp;" (2)",IF(EDATE(DATE(YEAR('Portfolio Register'!$U80),MONTH('Portfolio Register'!$U80),1),3)=DATE(2027,12,1),'Portfolio Register'!$A80&amp;" (FINAL)",""))),"")))</f>
        <v/>
      </c>
    </row>
    <row r="82" customFormat="false" ht="21.95" hidden="false" customHeight="true" outlineLevel="0" collapsed="false">
      <c r="A82" s="106" t="str">
        <f aca="false">IF('Portfolio Register'!$A81="","",IF('Portfolio Register'!$U81="","",IFERROR(IF(EDATE(DATE(YEAR('Portfolio Register'!$U81),MONTH('Portfolio Register'!$U81),1),1)=DATE(2026,1,1),'Portfolio Register'!$A81&amp;" (1)",IF(EDATE(DATE(YEAR('Portfolio Register'!$U81),MONTH('Portfolio Register'!$U81),1),2)=DATE(2026,1,1),'Portfolio Register'!$A81&amp;" (2)",IF(EDATE(DATE(YEAR('Portfolio Register'!$U81),MONTH('Portfolio Register'!$U81),1),3)=DATE(2026,1,1),'Portfolio Register'!$A81&amp;" (FINAL)",""))),"")))</f>
        <v/>
      </c>
      <c r="B82" s="106" t="str">
        <f aca="false">IF('Portfolio Register'!$A81="","",IF('Portfolio Register'!$U81="","",IFERROR(IF(EDATE(DATE(YEAR('Portfolio Register'!$U81),MONTH('Portfolio Register'!$U81),1),1)=DATE(2026,2,1),'Portfolio Register'!$A81&amp;" (1)",IF(EDATE(DATE(YEAR('Portfolio Register'!$U81),MONTH('Portfolio Register'!$U81),1),2)=DATE(2026,2,1),'Portfolio Register'!$A81&amp;" (2)",IF(EDATE(DATE(YEAR('Portfolio Register'!$U81),MONTH('Portfolio Register'!$U81),1),3)=DATE(2026,2,1),'Portfolio Register'!$A81&amp;" (FINAL)",""))),"")))</f>
        <v/>
      </c>
      <c r="C82" s="106" t="str">
        <f aca="false">IF('Portfolio Register'!$A81="","",IF('Portfolio Register'!$U81="","",IFERROR(IF(EDATE(DATE(YEAR('Portfolio Register'!$U81),MONTH('Portfolio Register'!$U81),1),1)=DATE(2026,3,1),'Portfolio Register'!$A81&amp;" (1)",IF(EDATE(DATE(YEAR('Portfolio Register'!$U81),MONTH('Portfolio Register'!$U81),1),2)=DATE(2026,3,1),'Portfolio Register'!$A81&amp;" (2)",IF(EDATE(DATE(YEAR('Portfolio Register'!$U81),MONTH('Portfolio Register'!$U81),1),3)=DATE(2026,3,1),'Portfolio Register'!$A81&amp;" (FINAL)",""))),"")))</f>
        <v/>
      </c>
      <c r="D82" s="106" t="str">
        <f aca="false">IF('Portfolio Register'!$A81="","",IF('Portfolio Register'!$U81="","",IFERROR(IF(EDATE(DATE(YEAR('Portfolio Register'!$U81),MONTH('Portfolio Register'!$U81),1),1)=DATE(2026,4,1),'Portfolio Register'!$A81&amp;" (1)",IF(EDATE(DATE(YEAR('Portfolio Register'!$U81),MONTH('Portfolio Register'!$U81),1),2)=DATE(2026,4,1),'Portfolio Register'!$A81&amp;" (2)",IF(EDATE(DATE(YEAR('Portfolio Register'!$U81),MONTH('Portfolio Register'!$U81),1),3)=DATE(2026,4,1),'Portfolio Register'!$A81&amp;" (FINAL)",""))),"")))</f>
        <v/>
      </c>
      <c r="E82" s="106" t="str">
        <f aca="false">IF('Portfolio Register'!$A81="","",IF('Portfolio Register'!$U81="","",IFERROR(IF(EDATE(DATE(YEAR('Portfolio Register'!$U81),MONTH('Portfolio Register'!$U81),1),1)=DATE(2026,5,1),'Portfolio Register'!$A81&amp;" (1)",IF(EDATE(DATE(YEAR('Portfolio Register'!$U81),MONTH('Portfolio Register'!$U81),1),2)=DATE(2026,5,1),'Portfolio Register'!$A81&amp;" (2)",IF(EDATE(DATE(YEAR('Portfolio Register'!$U81),MONTH('Portfolio Register'!$U81),1),3)=DATE(2026,5,1),'Portfolio Register'!$A81&amp;" (FINAL)",""))),"")))</f>
        <v/>
      </c>
      <c r="F82" s="106" t="str">
        <f aca="false">IF('Portfolio Register'!$A81="","",IF('Portfolio Register'!$U81="","",IFERROR(IF(EDATE(DATE(YEAR('Portfolio Register'!$U81),MONTH('Portfolio Register'!$U81),1),1)=DATE(2026,6,1),'Portfolio Register'!$A81&amp;" (1)",IF(EDATE(DATE(YEAR('Portfolio Register'!$U81),MONTH('Portfolio Register'!$U81),1),2)=DATE(2026,6,1),'Portfolio Register'!$A81&amp;" (2)",IF(EDATE(DATE(YEAR('Portfolio Register'!$U81),MONTH('Portfolio Register'!$U81),1),3)=DATE(2026,6,1),'Portfolio Register'!$A81&amp;" (FINAL)",""))),"")))</f>
        <v/>
      </c>
      <c r="G82" s="106" t="str">
        <f aca="false">IF('Portfolio Register'!$A81="","",IF('Portfolio Register'!$U81="","",IFERROR(IF(EDATE(DATE(YEAR('Portfolio Register'!$U81),MONTH('Portfolio Register'!$U81),1),1)=DATE(2026,7,1),'Portfolio Register'!$A81&amp;" (1)",IF(EDATE(DATE(YEAR('Portfolio Register'!$U81),MONTH('Portfolio Register'!$U81),1),2)=DATE(2026,7,1),'Portfolio Register'!$A81&amp;" (2)",IF(EDATE(DATE(YEAR('Portfolio Register'!$U81),MONTH('Portfolio Register'!$U81),1),3)=DATE(2026,7,1),'Portfolio Register'!$A81&amp;" (FINAL)",""))),"")))</f>
        <v/>
      </c>
      <c r="H82" s="107" t="str">
        <f aca="false">IF('Portfolio Register'!$A81="","",IF('Portfolio Register'!$U81="","",IFERROR(IF(EDATE(DATE(YEAR('Portfolio Register'!$U81),MONTH('Portfolio Register'!$U81),1),1)=DATE(2026,8,1),'Portfolio Register'!$A81&amp;" (1)",IF(EDATE(DATE(YEAR('Portfolio Register'!$U81),MONTH('Portfolio Register'!$U81),1),2)=DATE(2026,8,1),'Portfolio Register'!$A81&amp;" (2)",IF(EDATE(DATE(YEAR('Portfolio Register'!$U81),MONTH('Portfolio Register'!$U81),1),3)=DATE(2026,8,1),'Portfolio Register'!$A81&amp;" (FINAL)",""))),"")))</f>
        <v/>
      </c>
      <c r="I82" s="108" t="str">
        <f aca="false">IF('Portfolio Register'!$A81="","",IF('Portfolio Register'!$U81="","",IFERROR(IF(EDATE(DATE(YEAR('Portfolio Register'!$U81),MONTH('Portfolio Register'!$U81),1),1)=DATE(2026,9,1),'Portfolio Register'!$A81&amp;" (1)",IF(EDATE(DATE(YEAR('Portfolio Register'!$U81),MONTH('Portfolio Register'!$U81),1),2)=DATE(2026,9,1),'Portfolio Register'!$A81&amp;" (2)",IF(EDATE(DATE(YEAR('Portfolio Register'!$U81),MONTH('Portfolio Register'!$U81),1),3)=DATE(2026,9,1),'Portfolio Register'!$A81&amp;" (FINAL)",""))),"")))</f>
        <v/>
      </c>
      <c r="J82" s="108" t="str">
        <f aca="false">IF('Portfolio Register'!$A81="","",IF('Portfolio Register'!$U81="","",IFERROR(IF(EDATE(DATE(YEAR('Portfolio Register'!$U81),MONTH('Portfolio Register'!$U81),1),1)=DATE(2026,10,1),'Portfolio Register'!$A81&amp;" (1)",IF(EDATE(DATE(YEAR('Portfolio Register'!$U81),MONTH('Portfolio Register'!$U81),1),2)=DATE(2026,10,1),'Portfolio Register'!$A81&amp;" (2)",IF(EDATE(DATE(YEAR('Portfolio Register'!$U81),MONTH('Portfolio Register'!$U81),1),3)=DATE(2026,10,1),'Portfolio Register'!$A81&amp;" (FINAL)",""))),"")))</f>
        <v/>
      </c>
      <c r="K82" s="106" t="str">
        <f aca="false">IF('Portfolio Register'!$A81="","",IF('Portfolio Register'!$U81="","",IFERROR(IF(EDATE(DATE(YEAR('Portfolio Register'!$U81),MONTH('Portfolio Register'!$U81),1),1)=DATE(2026,11,1),'Portfolio Register'!$A81&amp;" (1)",IF(EDATE(DATE(YEAR('Portfolio Register'!$U81),MONTH('Portfolio Register'!$U81),1),2)=DATE(2026,11,1),'Portfolio Register'!$A81&amp;" (2)",IF(EDATE(DATE(YEAR('Portfolio Register'!$U81),MONTH('Portfolio Register'!$U81),1),3)=DATE(2026,11,1),'Portfolio Register'!$A81&amp;" (FINAL)",""))),"")))</f>
        <v/>
      </c>
      <c r="L82" s="106" t="str">
        <f aca="false">IF('Portfolio Register'!$A81="","",IF('Portfolio Register'!$U81="","",IFERROR(IF(EDATE(DATE(YEAR('Portfolio Register'!$U81),MONTH('Portfolio Register'!$U81),1),1)=DATE(2026,12,1),'Portfolio Register'!$A81&amp;" (1)",IF(EDATE(DATE(YEAR('Portfolio Register'!$U81),MONTH('Portfolio Register'!$U81),1),2)=DATE(2026,12,1),'Portfolio Register'!$A81&amp;" (2)",IF(EDATE(DATE(YEAR('Portfolio Register'!$U81),MONTH('Portfolio Register'!$U81),1),3)=DATE(2026,12,1),'Portfolio Register'!$A81&amp;" (FINAL)",""))),"")))</f>
        <v/>
      </c>
      <c r="M82" s="109" t="str">
        <f aca="false">IF('Portfolio Register'!$A81="","",IF('Portfolio Register'!$U81="","",IFERROR(IF(EDATE(DATE(YEAR('Portfolio Register'!$U81),MONTH('Portfolio Register'!$U81),1),1)=DATE(2027,1,1),'Portfolio Register'!$A81&amp;" (1)",IF(EDATE(DATE(YEAR('Portfolio Register'!$U81),MONTH('Portfolio Register'!$U81),1),2)=DATE(2027,1,1),'Portfolio Register'!$A81&amp;" (2)",IF(EDATE(DATE(YEAR('Portfolio Register'!$U81),MONTH('Portfolio Register'!$U81),1),3)=DATE(2027,1,1),'Portfolio Register'!$A81&amp;" (FINAL)",""))),"")))</f>
        <v/>
      </c>
      <c r="N82" s="106" t="str">
        <f aca="false">IF('Portfolio Register'!$A81="","",IF('Portfolio Register'!$U81="","",IFERROR(IF(EDATE(DATE(YEAR('Portfolio Register'!$U81),MONTH('Portfolio Register'!$U81),1),1)=DATE(2027,2,1),'Portfolio Register'!$A81&amp;" (1)",IF(EDATE(DATE(YEAR('Portfolio Register'!$U81),MONTH('Portfolio Register'!$U81),1),2)=DATE(2027,2,1),'Portfolio Register'!$A81&amp;" (2)",IF(EDATE(DATE(YEAR('Portfolio Register'!$U81),MONTH('Portfolio Register'!$U81),1),3)=DATE(2027,2,1),'Portfolio Register'!$A81&amp;" (FINAL)",""))),"")))</f>
        <v/>
      </c>
      <c r="O82" s="106" t="str">
        <f aca="false">IF('Portfolio Register'!$A81="","",IF('Portfolio Register'!$U81="","",IFERROR(IF(EDATE(DATE(YEAR('Portfolio Register'!$U81),MONTH('Portfolio Register'!$U81),1),1)=DATE(2027,3,1),'Portfolio Register'!$A81&amp;" (1)",IF(EDATE(DATE(YEAR('Portfolio Register'!$U81),MONTH('Portfolio Register'!$U81),1),2)=DATE(2027,3,1),'Portfolio Register'!$A81&amp;" (2)",IF(EDATE(DATE(YEAR('Portfolio Register'!$U81),MONTH('Portfolio Register'!$U81),1),3)=DATE(2027,3,1),'Portfolio Register'!$A81&amp;" (FINAL)",""))),"")))</f>
        <v/>
      </c>
      <c r="P82" s="106" t="str">
        <f aca="false">IF('Portfolio Register'!$A81="","",IF('Portfolio Register'!$U81="","",IFERROR(IF(EDATE(DATE(YEAR('Portfolio Register'!$U81),MONTH('Portfolio Register'!$U81),1),1)=DATE(2027,4,1),'Portfolio Register'!$A81&amp;" (1)",IF(EDATE(DATE(YEAR('Portfolio Register'!$U81),MONTH('Portfolio Register'!$U81),1),2)=DATE(2027,4,1),'Portfolio Register'!$A81&amp;" (2)",IF(EDATE(DATE(YEAR('Portfolio Register'!$U81),MONTH('Portfolio Register'!$U81),1),3)=DATE(2027,4,1),'Portfolio Register'!$A81&amp;" (FINAL)",""))),"")))</f>
        <v/>
      </c>
      <c r="Q82" s="106" t="str">
        <f aca="false">IF('Portfolio Register'!$A81="","",IF('Portfolio Register'!$U81="","",IFERROR(IF(EDATE(DATE(YEAR('Portfolio Register'!$U81),MONTH('Portfolio Register'!$U81),1),1)=DATE(2027,5,1),'Portfolio Register'!$A81&amp;" (1)",IF(EDATE(DATE(YEAR('Portfolio Register'!$U81),MONTH('Portfolio Register'!$U81),1),2)=DATE(2027,5,1),'Portfolio Register'!$A81&amp;" (2)",IF(EDATE(DATE(YEAR('Portfolio Register'!$U81),MONTH('Portfolio Register'!$U81),1),3)=DATE(2027,5,1),'Portfolio Register'!$A81&amp;" (FINAL)",""))),"")))</f>
        <v/>
      </c>
      <c r="R82" s="106" t="str">
        <f aca="false">IF('Portfolio Register'!$A81="","",IF('Portfolio Register'!$U81="","",IFERROR(IF(EDATE(DATE(YEAR('Portfolio Register'!$U81),MONTH('Portfolio Register'!$U81),1),1)=DATE(2027,6,1),'Portfolio Register'!$A81&amp;" (1)",IF(EDATE(DATE(YEAR('Portfolio Register'!$U81),MONTH('Portfolio Register'!$U81),1),2)=DATE(2027,6,1),'Portfolio Register'!$A81&amp;" (2)",IF(EDATE(DATE(YEAR('Portfolio Register'!$U81),MONTH('Portfolio Register'!$U81),1),3)=DATE(2027,6,1),'Portfolio Register'!$A81&amp;" (FINAL)",""))),"")))</f>
        <v/>
      </c>
      <c r="S82" s="106" t="str">
        <f aca="false">IF('Portfolio Register'!$A81="","",IF('Portfolio Register'!$U81="","",IFERROR(IF(EDATE(DATE(YEAR('Portfolio Register'!$U81),MONTH('Portfolio Register'!$U81),1),1)=DATE(2027,7,1),'Portfolio Register'!$A81&amp;" (1)",IF(EDATE(DATE(YEAR('Portfolio Register'!$U81),MONTH('Portfolio Register'!$U81),1),2)=DATE(2027,7,1),'Portfolio Register'!$A81&amp;" (2)",IF(EDATE(DATE(YEAR('Portfolio Register'!$U81),MONTH('Portfolio Register'!$U81),1),3)=DATE(2027,7,1),'Portfolio Register'!$A81&amp;" (FINAL)",""))),"")))</f>
        <v/>
      </c>
      <c r="T82" s="106" t="str">
        <f aca="false">IF('Portfolio Register'!$A81="","",IF('Portfolio Register'!$U81="","",IFERROR(IF(EDATE(DATE(YEAR('Portfolio Register'!$U81),MONTH('Portfolio Register'!$U81),1),1)=DATE(2027,8,1),'Portfolio Register'!$A81&amp;" (1)",IF(EDATE(DATE(YEAR('Portfolio Register'!$U81),MONTH('Portfolio Register'!$U81),1),2)=DATE(2027,8,1),'Portfolio Register'!$A81&amp;" (2)",IF(EDATE(DATE(YEAR('Portfolio Register'!$U81),MONTH('Portfolio Register'!$U81),1),3)=DATE(2027,8,1),'Portfolio Register'!$A81&amp;" (FINAL)",""))),"")))</f>
        <v/>
      </c>
      <c r="U82" s="106" t="str">
        <f aca="false">IF('Portfolio Register'!$A81="","",IF('Portfolio Register'!$U81="","",IFERROR(IF(EDATE(DATE(YEAR('Portfolio Register'!$U81),MONTH('Portfolio Register'!$U81),1),1)=DATE(2027,9,1),'Portfolio Register'!$A81&amp;" (1)",IF(EDATE(DATE(YEAR('Portfolio Register'!$U81),MONTH('Portfolio Register'!$U81),1),2)=DATE(2027,9,1),'Portfolio Register'!$A81&amp;" (2)",IF(EDATE(DATE(YEAR('Portfolio Register'!$U81),MONTH('Portfolio Register'!$U81),1),3)=DATE(2027,9,1),'Portfolio Register'!$A81&amp;" (FINAL)",""))),"")))</f>
        <v/>
      </c>
      <c r="V82" s="106" t="str">
        <f aca="false">IF('Portfolio Register'!$A81="","",IF('Portfolio Register'!$U81="","",IFERROR(IF(EDATE(DATE(YEAR('Portfolio Register'!$U81),MONTH('Portfolio Register'!$U81),1),1)=DATE(2027,10,1),'Portfolio Register'!$A81&amp;" (1)",IF(EDATE(DATE(YEAR('Portfolio Register'!$U81),MONTH('Portfolio Register'!$U81),1),2)=DATE(2027,10,1),'Portfolio Register'!$A81&amp;" (2)",IF(EDATE(DATE(YEAR('Portfolio Register'!$U81),MONTH('Portfolio Register'!$U81),1),3)=DATE(2027,10,1),'Portfolio Register'!$A81&amp;" (FINAL)",""))),"")))</f>
        <v/>
      </c>
      <c r="W82" s="106" t="str">
        <f aca="false">IF('Portfolio Register'!$A81="","",IF('Portfolio Register'!$U81="","",IFERROR(IF(EDATE(DATE(YEAR('Portfolio Register'!$U81),MONTH('Portfolio Register'!$U81),1),1)=DATE(2027,11,1),'Portfolio Register'!$A81&amp;" (1)",IF(EDATE(DATE(YEAR('Portfolio Register'!$U81),MONTH('Portfolio Register'!$U81),1),2)=DATE(2027,11,1),'Portfolio Register'!$A81&amp;" (2)",IF(EDATE(DATE(YEAR('Portfolio Register'!$U81),MONTH('Portfolio Register'!$U81),1),3)=DATE(2027,11,1),'Portfolio Register'!$A81&amp;" (FINAL)",""))),"")))</f>
        <v/>
      </c>
      <c r="X82" s="106" t="str">
        <f aca="false">IF('Portfolio Register'!$A81="","",IF('Portfolio Register'!$U81="","",IFERROR(IF(EDATE(DATE(YEAR('Portfolio Register'!$U81),MONTH('Portfolio Register'!$U81),1),1)=DATE(2027,12,1),'Portfolio Register'!$A81&amp;" (1)",IF(EDATE(DATE(YEAR('Portfolio Register'!$U81),MONTH('Portfolio Register'!$U81),1),2)=DATE(2027,12,1),'Portfolio Register'!$A81&amp;" (2)",IF(EDATE(DATE(YEAR('Portfolio Register'!$U81),MONTH('Portfolio Register'!$U81),1),3)=DATE(2027,12,1),'Portfolio Register'!$A81&amp;" (FINAL)",""))),"")))</f>
        <v/>
      </c>
    </row>
    <row r="83" customFormat="false" ht="21.95" hidden="false" customHeight="true" outlineLevel="0" collapsed="false">
      <c r="A83" s="106" t="str">
        <f aca="false">IF('Portfolio Register'!$A82="","",IF('Portfolio Register'!$U82="","",IFERROR(IF(EDATE(DATE(YEAR('Portfolio Register'!$U82),MONTH('Portfolio Register'!$U82),1),1)=DATE(2026,1,1),'Portfolio Register'!$A82&amp;" (1)",IF(EDATE(DATE(YEAR('Portfolio Register'!$U82),MONTH('Portfolio Register'!$U82),1),2)=DATE(2026,1,1),'Portfolio Register'!$A82&amp;" (2)",IF(EDATE(DATE(YEAR('Portfolio Register'!$U82),MONTH('Portfolio Register'!$U82),1),3)=DATE(2026,1,1),'Portfolio Register'!$A82&amp;" (FINAL)",""))),"")))</f>
        <v/>
      </c>
      <c r="B83" s="106" t="str">
        <f aca="false">IF('Portfolio Register'!$A82="","",IF('Portfolio Register'!$U82="","",IFERROR(IF(EDATE(DATE(YEAR('Portfolio Register'!$U82),MONTH('Portfolio Register'!$U82),1),1)=DATE(2026,2,1),'Portfolio Register'!$A82&amp;" (1)",IF(EDATE(DATE(YEAR('Portfolio Register'!$U82),MONTH('Portfolio Register'!$U82),1),2)=DATE(2026,2,1),'Portfolio Register'!$A82&amp;" (2)",IF(EDATE(DATE(YEAR('Portfolio Register'!$U82),MONTH('Portfolio Register'!$U82),1),3)=DATE(2026,2,1),'Portfolio Register'!$A82&amp;" (FINAL)",""))),"")))</f>
        <v/>
      </c>
      <c r="C83" s="106" t="str">
        <f aca="false">IF('Portfolio Register'!$A82="","",IF('Portfolio Register'!$U82="","",IFERROR(IF(EDATE(DATE(YEAR('Portfolio Register'!$U82),MONTH('Portfolio Register'!$U82),1),1)=DATE(2026,3,1),'Portfolio Register'!$A82&amp;" (1)",IF(EDATE(DATE(YEAR('Portfolio Register'!$U82),MONTH('Portfolio Register'!$U82),1),2)=DATE(2026,3,1),'Portfolio Register'!$A82&amp;" (2)",IF(EDATE(DATE(YEAR('Portfolio Register'!$U82),MONTH('Portfolio Register'!$U82),1),3)=DATE(2026,3,1),'Portfolio Register'!$A82&amp;" (FINAL)",""))),"")))</f>
        <v/>
      </c>
      <c r="D83" s="106" t="str">
        <f aca="false">IF('Portfolio Register'!$A82="","",IF('Portfolio Register'!$U82="","",IFERROR(IF(EDATE(DATE(YEAR('Portfolio Register'!$U82),MONTH('Portfolio Register'!$U82),1),1)=DATE(2026,4,1),'Portfolio Register'!$A82&amp;" (1)",IF(EDATE(DATE(YEAR('Portfolio Register'!$U82),MONTH('Portfolio Register'!$U82),1),2)=DATE(2026,4,1),'Portfolio Register'!$A82&amp;" (2)",IF(EDATE(DATE(YEAR('Portfolio Register'!$U82),MONTH('Portfolio Register'!$U82),1),3)=DATE(2026,4,1),'Portfolio Register'!$A82&amp;" (FINAL)",""))),"")))</f>
        <v/>
      </c>
      <c r="E83" s="106" t="str">
        <f aca="false">IF('Portfolio Register'!$A82="","",IF('Portfolio Register'!$U82="","",IFERROR(IF(EDATE(DATE(YEAR('Portfolio Register'!$U82),MONTH('Portfolio Register'!$U82),1),1)=DATE(2026,5,1),'Portfolio Register'!$A82&amp;" (1)",IF(EDATE(DATE(YEAR('Portfolio Register'!$U82),MONTH('Portfolio Register'!$U82),1),2)=DATE(2026,5,1),'Portfolio Register'!$A82&amp;" (2)",IF(EDATE(DATE(YEAR('Portfolio Register'!$U82),MONTH('Portfolio Register'!$U82),1),3)=DATE(2026,5,1),'Portfolio Register'!$A82&amp;" (FINAL)",""))),"")))</f>
        <v/>
      </c>
      <c r="F83" s="106" t="str">
        <f aca="false">IF('Portfolio Register'!$A82="","",IF('Portfolio Register'!$U82="","",IFERROR(IF(EDATE(DATE(YEAR('Portfolio Register'!$U82),MONTH('Portfolio Register'!$U82),1),1)=DATE(2026,6,1),'Portfolio Register'!$A82&amp;" (1)",IF(EDATE(DATE(YEAR('Portfolio Register'!$U82),MONTH('Portfolio Register'!$U82),1),2)=DATE(2026,6,1),'Portfolio Register'!$A82&amp;" (2)",IF(EDATE(DATE(YEAR('Portfolio Register'!$U82),MONTH('Portfolio Register'!$U82),1),3)=DATE(2026,6,1),'Portfolio Register'!$A82&amp;" (FINAL)",""))),"")))</f>
        <v/>
      </c>
      <c r="G83" s="106" t="str">
        <f aca="false">IF('Portfolio Register'!$A82="","",IF('Portfolio Register'!$U82="","",IFERROR(IF(EDATE(DATE(YEAR('Portfolio Register'!$U82),MONTH('Portfolio Register'!$U82),1),1)=DATE(2026,7,1),'Portfolio Register'!$A82&amp;" (1)",IF(EDATE(DATE(YEAR('Portfolio Register'!$U82),MONTH('Portfolio Register'!$U82),1),2)=DATE(2026,7,1),'Portfolio Register'!$A82&amp;" (2)",IF(EDATE(DATE(YEAR('Portfolio Register'!$U82),MONTH('Portfolio Register'!$U82),1),3)=DATE(2026,7,1),'Portfolio Register'!$A82&amp;" (FINAL)",""))),"")))</f>
        <v/>
      </c>
      <c r="H83" s="107" t="str">
        <f aca="false">IF('Portfolio Register'!$A82="","",IF('Portfolio Register'!$U82="","",IFERROR(IF(EDATE(DATE(YEAR('Portfolio Register'!$U82),MONTH('Portfolio Register'!$U82),1),1)=DATE(2026,8,1),'Portfolio Register'!$A82&amp;" (1)",IF(EDATE(DATE(YEAR('Portfolio Register'!$U82),MONTH('Portfolio Register'!$U82),1),2)=DATE(2026,8,1),'Portfolio Register'!$A82&amp;" (2)",IF(EDATE(DATE(YEAR('Portfolio Register'!$U82),MONTH('Portfolio Register'!$U82),1),3)=DATE(2026,8,1),'Portfolio Register'!$A82&amp;" (FINAL)",""))),"")))</f>
        <v/>
      </c>
      <c r="I83" s="108" t="str">
        <f aca="false">IF('Portfolio Register'!$A82="","",IF('Portfolio Register'!$U82="","",IFERROR(IF(EDATE(DATE(YEAR('Portfolio Register'!$U82),MONTH('Portfolio Register'!$U82),1),1)=DATE(2026,9,1),'Portfolio Register'!$A82&amp;" (1)",IF(EDATE(DATE(YEAR('Portfolio Register'!$U82),MONTH('Portfolio Register'!$U82),1),2)=DATE(2026,9,1),'Portfolio Register'!$A82&amp;" (2)",IF(EDATE(DATE(YEAR('Portfolio Register'!$U82),MONTH('Portfolio Register'!$U82),1),3)=DATE(2026,9,1),'Portfolio Register'!$A82&amp;" (FINAL)",""))),"")))</f>
        <v/>
      </c>
      <c r="J83" s="108" t="str">
        <f aca="false">IF('Portfolio Register'!$A82="","",IF('Portfolio Register'!$U82="","",IFERROR(IF(EDATE(DATE(YEAR('Portfolio Register'!$U82),MONTH('Portfolio Register'!$U82),1),1)=DATE(2026,10,1),'Portfolio Register'!$A82&amp;" (1)",IF(EDATE(DATE(YEAR('Portfolio Register'!$U82),MONTH('Portfolio Register'!$U82),1),2)=DATE(2026,10,1),'Portfolio Register'!$A82&amp;" (2)",IF(EDATE(DATE(YEAR('Portfolio Register'!$U82),MONTH('Portfolio Register'!$U82),1),3)=DATE(2026,10,1),'Portfolio Register'!$A82&amp;" (FINAL)",""))),"")))</f>
        <v/>
      </c>
      <c r="K83" s="106" t="str">
        <f aca="false">IF('Portfolio Register'!$A82="","",IF('Portfolio Register'!$U82="","",IFERROR(IF(EDATE(DATE(YEAR('Portfolio Register'!$U82),MONTH('Portfolio Register'!$U82),1),1)=DATE(2026,11,1),'Portfolio Register'!$A82&amp;" (1)",IF(EDATE(DATE(YEAR('Portfolio Register'!$U82),MONTH('Portfolio Register'!$U82),1),2)=DATE(2026,11,1),'Portfolio Register'!$A82&amp;" (2)",IF(EDATE(DATE(YEAR('Portfolio Register'!$U82),MONTH('Portfolio Register'!$U82),1),3)=DATE(2026,11,1),'Portfolio Register'!$A82&amp;" (FINAL)",""))),"")))</f>
        <v/>
      </c>
      <c r="L83" s="106" t="str">
        <f aca="false">IF('Portfolio Register'!$A82="","",IF('Portfolio Register'!$U82="","",IFERROR(IF(EDATE(DATE(YEAR('Portfolio Register'!$U82),MONTH('Portfolio Register'!$U82),1),1)=DATE(2026,12,1),'Portfolio Register'!$A82&amp;" (1)",IF(EDATE(DATE(YEAR('Portfolio Register'!$U82),MONTH('Portfolio Register'!$U82),1),2)=DATE(2026,12,1),'Portfolio Register'!$A82&amp;" (2)",IF(EDATE(DATE(YEAR('Portfolio Register'!$U82),MONTH('Portfolio Register'!$U82),1),3)=DATE(2026,12,1),'Portfolio Register'!$A82&amp;" (FINAL)",""))),"")))</f>
        <v/>
      </c>
      <c r="M83" s="109" t="str">
        <f aca="false">IF('Portfolio Register'!$A82="","",IF('Portfolio Register'!$U82="","",IFERROR(IF(EDATE(DATE(YEAR('Portfolio Register'!$U82),MONTH('Portfolio Register'!$U82),1),1)=DATE(2027,1,1),'Portfolio Register'!$A82&amp;" (1)",IF(EDATE(DATE(YEAR('Portfolio Register'!$U82),MONTH('Portfolio Register'!$U82),1),2)=DATE(2027,1,1),'Portfolio Register'!$A82&amp;" (2)",IF(EDATE(DATE(YEAR('Portfolio Register'!$U82),MONTH('Portfolio Register'!$U82),1),3)=DATE(2027,1,1),'Portfolio Register'!$A82&amp;" (FINAL)",""))),"")))</f>
        <v/>
      </c>
      <c r="N83" s="106" t="str">
        <f aca="false">IF('Portfolio Register'!$A82="","",IF('Portfolio Register'!$U82="","",IFERROR(IF(EDATE(DATE(YEAR('Portfolio Register'!$U82),MONTH('Portfolio Register'!$U82),1),1)=DATE(2027,2,1),'Portfolio Register'!$A82&amp;" (1)",IF(EDATE(DATE(YEAR('Portfolio Register'!$U82),MONTH('Portfolio Register'!$U82),1),2)=DATE(2027,2,1),'Portfolio Register'!$A82&amp;" (2)",IF(EDATE(DATE(YEAR('Portfolio Register'!$U82),MONTH('Portfolio Register'!$U82),1),3)=DATE(2027,2,1),'Portfolio Register'!$A82&amp;" (FINAL)",""))),"")))</f>
        <v/>
      </c>
      <c r="O83" s="106" t="str">
        <f aca="false">IF('Portfolio Register'!$A82="","",IF('Portfolio Register'!$U82="","",IFERROR(IF(EDATE(DATE(YEAR('Portfolio Register'!$U82),MONTH('Portfolio Register'!$U82),1),1)=DATE(2027,3,1),'Portfolio Register'!$A82&amp;" (1)",IF(EDATE(DATE(YEAR('Portfolio Register'!$U82),MONTH('Portfolio Register'!$U82),1),2)=DATE(2027,3,1),'Portfolio Register'!$A82&amp;" (2)",IF(EDATE(DATE(YEAR('Portfolio Register'!$U82),MONTH('Portfolio Register'!$U82),1),3)=DATE(2027,3,1),'Portfolio Register'!$A82&amp;" (FINAL)",""))),"")))</f>
        <v/>
      </c>
      <c r="P83" s="106" t="str">
        <f aca="false">IF('Portfolio Register'!$A82="","",IF('Portfolio Register'!$U82="","",IFERROR(IF(EDATE(DATE(YEAR('Portfolio Register'!$U82),MONTH('Portfolio Register'!$U82),1),1)=DATE(2027,4,1),'Portfolio Register'!$A82&amp;" (1)",IF(EDATE(DATE(YEAR('Portfolio Register'!$U82),MONTH('Portfolio Register'!$U82),1),2)=DATE(2027,4,1),'Portfolio Register'!$A82&amp;" (2)",IF(EDATE(DATE(YEAR('Portfolio Register'!$U82),MONTH('Portfolio Register'!$U82),1),3)=DATE(2027,4,1),'Portfolio Register'!$A82&amp;" (FINAL)",""))),"")))</f>
        <v/>
      </c>
      <c r="Q83" s="106" t="str">
        <f aca="false">IF('Portfolio Register'!$A82="","",IF('Portfolio Register'!$U82="","",IFERROR(IF(EDATE(DATE(YEAR('Portfolio Register'!$U82),MONTH('Portfolio Register'!$U82),1),1)=DATE(2027,5,1),'Portfolio Register'!$A82&amp;" (1)",IF(EDATE(DATE(YEAR('Portfolio Register'!$U82),MONTH('Portfolio Register'!$U82),1),2)=DATE(2027,5,1),'Portfolio Register'!$A82&amp;" (2)",IF(EDATE(DATE(YEAR('Portfolio Register'!$U82),MONTH('Portfolio Register'!$U82),1),3)=DATE(2027,5,1),'Portfolio Register'!$A82&amp;" (FINAL)",""))),"")))</f>
        <v/>
      </c>
      <c r="R83" s="106" t="str">
        <f aca="false">IF('Portfolio Register'!$A82="","",IF('Portfolio Register'!$U82="","",IFERROR(IF(EDATE(DATE(YEAR('Portfolio Register'!$U82),MONTH('Portfolio Register'!$U82),1),1)=DATE(2027,6,1),'Portfolio Register'!$A82&amp;" (1)",IF(EDATE(DATE(YEAR('Portfolio Register'!$U82),MONTH('Portfolio Register'!$U82),1),2)=DATE(2027,6,1),'Portfolio Register'!$A82&amp;" (2)",IF(EDATE(DATE(YEAR('Portfolio Register'!$U82),MONTH('Portfolio Register'!$U82),1),3)=DATE(2027,6,1),'Portfolio Register'!$A82&amp;" (FINAL)",""))),"")))</f>
        <v/>
      </c>
      <c r="S83" s="106" t="str">
        <f aca="false">IF('Portfolio Register'!$A82="","",IF('Portfolio Register'!$U82="","",IFERROR(IF(EDATE(DATE(YEAR('Portfolio Register'!$U82),MONTH('Portfolio Register'!$U82),1),1)=DATE(2027,7,1),'Portfolio Register'!$A82&amp;" (1)",IF(EDATE(DATE(YEAR('Portfolio Register'!$U82),MONTH('Portfolio Register'!$U82),1),2)=DATE(2027,7,1),'Portfolio Register'!$A82&amp;" (2)",IF(EDATE(DATE(YEAR('Portfolio Register'!$U82),MONTH('Portfolio Register'!$U82),1),3)=DATE(2027,7,1),'Portfolio Register'!$A82&amp;" (FINAL)",""))),"")))</f>
        <v/>
      </c>
      <c r="T83" s="106" t="str">
        <f aca="false">IF('Portfolio Register'!$A82="","",IF('Portfolio Register'!$U82="","",IFERROR(IF(EDATE(DATE(YEAR('Portfolio Register'!$U82),MONTH('Portfolio Register'!$U82),1),1)=DATE(2027,8,1),'Portfolio Register'!$A82&amp;" (1)",IF(EDATE(DATE(YEAR('Portfolio Register'!$U82),MONTH('Portfolio Register'!$U82),1),2)=DATE(2027,8,1),'Portfolio Register'!$A82&amp;" (2)",IF(EDATE(DATE(YEAR('Portfolio Register'!$U82),MONTH('Portfolio Register'!$U82),1),3)=DATE(2027,8,1),'Portfolio Register'!$A82&amp;" (FINAL)",""))),"")))</f>
        <v/>
      </c>
      <c r="U83" s="106" t="str">
        <f aca="false">IF('Portfolio Register'!$A82="","",IF('Portfolio Register'!$U82="","",IFERROR(IF(EDATE(DATE(YEAR('Portfolio Register'!$U82),MONTH('Portfolio Register'!$U82),1),1)=DATE(2027,9,1),'Portfolio Register'!$A82&amp;" (1)",IF(EDATE(DATE(YEAR('Portfolio Register'!$U82),MONTH('Portfolio Register'!$U82),1),2)=DATE(2027,9,1),'Portfolio Register'!$A82&amp;" (2)",IF(EDATE(DATE(YEAR('Portfolio Register'!$U82),MONTH('Portfolio Register'!$U82),1),3)=DATE(2027,9,1),'Portfolio Register'!$A82&amp;" (FINAL)",""))),"")))</f>
        <v/>
      </c>
      <c r="V83" s="106" t="str">
        <f aca="false">IF('Portfolio Register'!$A82="","",IF('Portfolio Register'!$U82="","",IFERROR(IF(EDATE(DATE(YEAR('Portfolio Register'!$U82),MONTH('Portfolio Register'!$U82),1),1)=DATE(2027,10,1),'Portfolio Register'!$A82&amp;" (1)",IF(EDATE(DATE(YEAR('Portfolio Register'!$U82),MONTH('Portfolio Register'!$U82),1),2)=DATE(2027,10,1),'Portfolio Register'!$A82&amp;" (2)",IF(EDATE(DATE(YEAR('Portfolio Register'!$U82),MONTH('Portfolio Register'!$U82),1),3)=DATE(2027,10,1),'Portfolio Register'!$A82&amp;" (FINAL)",""))),"")))</f>
        <v/>
      </c>
      <c r="W83" s="106" t="str">
        <f aca="false">IF('Portfolio Register'!$A82="","",IF('Portfolio Register'!$U82="","",IFERROR(IF(EDATE(DATE(YEAR('Portfolio Register'!$U82),MONTH('Portfolio Register'!$U82),1),1)=DATE(2027,11,1),'Portfolio Register'!$A82&amp;" (1)",IF(EDATE(DATE(YEAR('Portfolio Register'!$U82),MONTH('Portfolio Register'!$U82),1),2)=DATE(2027,11,1),'Portfolio Register'!$A82&amp;" (2)",IF(EDATE(DATE(YEAR('Portfolio Register'!$U82),MONTH('Portfolio Register'!$U82),1),3)=DATE(2027,11,1),'Portfolio Register'!$A82&amp;" (FINAL)",""))),"")))</f>
        <v/>
      </c>
      <c r="X83" s="106" t="str">
        <f aca="false">IF('Portfolio Register'!$A82="","",IF('Portfolio Register'!$U82="","",IFERROR(IF(EDATE(DATE(YEAR('Portfolio Register'!$U82),MONTH('Portfolio Register'!$U82),1),1)=DATE(2027,12,1),'Portfolio Register'!$A82&amp;" (1)",IF(EDATE(DATE(YEAR('Portfolio Register'!$U82),MONTH('Portfolio Register'!$U82),1),2)=DATE(2027,12,1),'Portfolio Register'!$A82&amp;" (2)",IF(EDATE(DATE(YEAR('Portfolio Register'!$U82),MONTH('Portfolio Register'!$U82),1),3)=DATE(2027,12,1),'Portfolio Register'!$A82&amp;" (FINAL)",""))),"")))</f>
        <v/>
      </c>
    </row>
    <row r="84" customFormat="false" ht="21.95" hidden="false" customHeight="true" outlineLevel="0" collapsed="false">
      <c r="A84" s="106" t="str">
        <f aca="false">IF('Portfolio Register'!$A83="","",IF('Portfolio Register'!$U83="","",IFERROR(IF(EDATE(DATE(YEAR('Portfolio Register'!$U83),MONTH('Portfolio Register'!$U83),1),1)=DATE(2026,1,1),'Portfolio Register'!$A83&amp;" (1)",IF(EDATE(DATE(YEAR('Portfolio Register'!$U83),MONTH('Portfolio Register'!$U83),1),2)=DATE(2026,1,1),'Portfolio Register'!$A83&amp;" (2)",IF(EDATE(DATE(YEAR('Portfolio Register'!$U83),MONTH('Portfolio Register'!$U83),1),3)=DATE(2026,1,1),'Portfolio Register'!$A83&amp;" (FINAL)",""))),"")))</f>
        <v/>
      </c>
      <c r="B84" s="106" t="str">
        <f aca="false">IF('Portfolio Register'!$A83="","",IF('Portfolio Register'!$U83="","",IFERROR(IF(EDATE(DATE(YEAR('Portfolio Register'!$U83),MONTH('Portfolio Register'!$U83),1),1)=DATE(2026,2,1),'Portfolio Register'!$A83&amp;" (1)",IF(EDATE(DATE(YEAR('Portfolio Register'!$U83),MONTH('Portfolio Register'!$U83),1),2)=DATE(2026,2,1),'Portfolio Register'!$A83&amp;" (2)",IF(EDATE(DATE(YEAR('Portfolio Register'!$U83),MONTH('Portfolio Register'!$U83),1),3)=DATE(2026,2,1),'Portfolio Register'!$A83&amp;" (FINAL)",""))),"")))</f>
        <v/>
      </c>
      <c r="C84" s="106" t="str">
        <f aca="false">IF('Portfolio Register'!$A83="","",IF('Portfolio Register'!$U83="","",IFERROR(IF(EDATE(DATE(YEAR('Portfolio Register'!$U83),MONTH('Portfolio Register'!$U83),1),1)=DATE(2026,3,1),'Portfolio Register'!$A83&amp;" (1)",IF(EDATE(DATE(YEAR('Portfolio Register'!$U83),MONTH('Portfolio Register'!$U83),1),2)=DATE(2026,3,1),'Portfolio Register'!$A83&amp;" (2)",IF(EDATE(DATE(YEAR('Portfolio Register'!$U83),MONTH('Portfolio Register'!$U83),1),3)=DATE(2026,3,1),'Portfolio Register'!$A83&amp;" (FINAL)",""))),"")))</f>
        <v/>
      </c>
      <c r="D84" s="106" t="str">
        <f aca="false">IF('Portfolio Register'!$A83="","",IF('Portfolio Register'!$U83="","",IFERROR(IF(EDATE(DATE(YEAR('Portfolio Register'!$U83),MONTH('Portfolio Register'!$U83),1),1)=DATE(2026,4,1),'Portfolio Register'!$A83&amp;" (1)",IF(EDATE(DATE(YEAR('Portfolio Register'!$U83),MONTH('Portfolio Register'!$U83),1),2)=DATE(2026,4,1),'Portfolio Register'!$A83&amp;" (2)",IF(EDATE(DATE(YEAR('Portfolio Register'!$U83),MONTH('Portfolio Register'!$U83),1),3)=DATE(2026,4,1),'Portfolio Register'!$A83&amp;" (FINAL)",""))),"")))</f>
        <v/>
      </c>
      <c r="E84" s="106" t="str">
        <f aca="false">IF('Portfolio Register'!$A83="","",IF('Portfolio Register'!$U83="","",IFERROR(IF(EDATE(DATE(YEAR('Portfolio Register'!$U83),MONTH('Portfolio Register'!$U83),1),1)=DATE(2026,5,1),'Portfolio Register'!$A83&amp;" (1)",IF(EDATE(DATE(YEAR('Portfolio Register'!$U83),MONTH('Portfolio Register'!$U83),1),2)=DATE(2026,5,1),'Portfolio Register'!$A83&amp;" (2)",IF(EDATE(DATE(YEAR('Portfolio Register'!$U83),MONTH('Portfolio Register'!$U83),1),3)=DATE(2026,5,1),'Portfolio Register'!$A83&amp;" (FINAL)",""))),"")))</f>
        <v/>
      </c>
      <c r="F84" s="106" t="str">
        <f aca="false">IF('Portfolio Register'!$A83="","",IF('Portfolio Register'!$U83="","",IFERROR(IF(EDATE(DATE(YEAR('Portfolio Register'!$U83),MONTH('Portfolio Register'!$U83),1),1)=DATE(2026,6,1),'Portfolio Register'!$A83&amp;" (1)",IF(EDATE(DATE(YEAR('Portfolio Register'!$U83),MONTH('Portfolio Register'!$U83),1),2)=DATE(2026,6,1),'Portfolio Register'!$A83&amp;" (2)",IF(EDATE(DATE(YEAR('Portfolio Register'!$U83),MONTH('Portfolio Register'!$U83),1),3)=DATE(2026,6,1),'Portfolio Register'!$A83&amp;" (FINAL)",""))),"")))</f>
        <v/>
      </c>
      <c r="G84" s="106" t="str">
        <f aca="false">IF('Portfolio Register'!$A83="","",IF('Portfolio Register'!$U83="","",IFERROR(IF(EDATE(DATE(YEAR('Portfolio Register'!$U83),MONTH('Portfolio Register'!$U83),1),1)=DATE(2026,7,1),'Portfolio Register'!$A83&amp;" (1)",IF(EDATE(DATE(YEAR('Portfolio Register'!$U83),MONTH('Portfolio Register'!$U83),1),2)=DATE(2026,7,1),'Portfolio Register'!$A83&amp;" (2)",IF(EDATE(DATE(YEAR('Portfolio Register'!$U83),MONTH('Portfolio Register'!$U83),1),3)=DATE(2026,7,1),'Portfolio Register'!$A83&amp;" (FINAL)",""))),"")))</f>
        <v/>
      </c>
      <c r="H84" s="107" t="str">
        <f aca="false">IF('Portfolio Register'!$A83="","",IF('Portfolio Register'!$U83="","",IFERROR(IF(EDATE(DATE(YEAR('Portfolio Register'!$U83),MONTH('Portfolio Register'!$U83),1),1)=DATE(2026,8,1),'Portfolio Register'!$A83&amp;" (1)",IF(EDATE(DATE(YEAR('Portfolio Register'!$U83),MONTH('Portfolio Register'!$U83),1),2)=DATE(2026,8,1),'Portfolio Register'!$A83&amp;" (2)",IF(EDATE(DATE(YEAR('Portfolio Register'!$U83),MONTH('Portfolio Register'!$U83),1),3)=DATE(2026,8,1),'Portfolio Register'!$A83&amp;" (FINAL)",""))),"")))</f>
        <v/>
      </c>
      <c r="I84" s="108" t="str">
        <f aca="false">IF('Portfolio Register'!$A83="","",IF('Portfolio Register'!$U83="","",IFERROR(IF(EDATE(DATE(YEAR('Portfolio Register'!$U83),MONTH('Portfolio Register'!$U83),1),1)=DATE(2026,9,1),'Portfolio Register'!$A83&amp;" (1)",IF(EDATE(DATE(YEAR('Portfolio Register'!$U83),MONTH('Portfolio Register'!$U83),1),2)=DATE(2026,9,1),'Portfolio Register'!$A83&amp;" (2)",IF(EDATE(DATE(YEAR('Portfolio Register'!$U83),MONTH('Portfolio Register'!$U83),1),3)=DATE(2026,9,1),'Portfolio Register'!$A83&amp;" (FINAL)",""))),"")))</f>
        <v/>
      </c>
      <c r="J84" s="108" t="str">
        <f aca="false">IF('Portfolio Register'!$A83="","",IF('Portfolio Register'!$U83="","",IFERROR(IF(EDATE(DATE(YEAR('Portfolio Register'!$U83),MONTH('Portfolio Register'!$U83),1),1)=DATE(2026,10,1),'Portfolio Register'!$A83&amp;" (1)",IF(EDATE(DATE(YEAR('Portfolio Register'!$U83),MONTH('Portfolio Register'!$U83),1),2)=DATE(2026,10,1),'Portfolio Register'!$A83&amp;" (2)",IF(EDATE(DATE(YEAR('Portfolio Register'!$U83),MONTH('Portfolio Register'!$U83),1),3)=DATE(2026,10,1),'Portfolio Register'!$A83&amp;" (FINAL)",""))),"")))</f>
        <v/>
      </c>
      <c r="K84" s="106" t="str">
        <f aca="false">IF('Portfolio Register'!$A83="","",IF('Portfolio Register'!$U83="","",IFERROR(IF(EDATE(DATE(YEAR('Portfolio Register'!$U83),MONTH('Portfolio Register'!$U83),1),1)=DATE(2026,11,1),'Portfolio Register'!$A83&amp;" (1)",IF(EDATE(DATE(YEAR('Portfolio Register'!$U83),MONTH('Portfolio Register'!$U83),1),2)=DATE(2026,11,1),'Portfolio Register'!$A83&amp;" (2)",IF(EDATE(DATE(YEAR('Portfolio Register'!$U83),MONTH('Portfolio Register'!$U83),1),3)=DATE(2026,11,1),'Portfolio Register'!$A83&amp;" (FINAL)",""))),"")))</f>
        <v/>
      </c>
      <c r="L84" s="106" t="str">
        <f aca="false">IF('Portfolio Register'!$A83="","",IF('Portfolio Register'!$U83="","",IFERROR(IF(EDATE(DATE(YEAR('Portfolio Register'!$U83),MONTH('Portfolio Register'!$U83),1),1)=DATE(2026,12,1),'Portfolio Register'!$A83&amp;" (1)",IF(EDATE(DATE(YEAR('Portfolio Register'!$U83),MONTH('Portfolio Register'!$U83),1),2)=DATE(2026,12,1),'Portfolio Register'!$A83&amp;" (2)",IF(EDATE(DATE(YEAR('Portfolio Register'!$U83),MONTH('Portfolio Register'!$U83),1),3)=DATE(2026,12,1),'Portfolio Register'!$A83&amp;" (FINAL)",""))),"")))</f>
        <v/>
      </c>
      <c r="M84" s="109" t="str">
        <f aca="false">IF('Portfolio Register'!$A83="","",IF('Portfolio Register'!$U83="","",IFERROR(IF(EDATE(DATE(YEAR('Portfolio Register'!$U83),MONTH('Portfolio Register'!$U83),1),1)=DATE(2027,1,1),'Portfolio Register'!$A83&amp;" (1)",IF(EDATE(DATE(YEAR('Portfolio Register'!$U83),MONTH('Portfolio Register'!$U83),1),2)=DATE(2027,1,1),'Portfolio Register'!$A83&amp;" (2)",IF(EDATE(DATE(YEAR('Portfolio Register'!$U83),MONTH('Portfolio Register'!$U83),1),3)=DATE(2027,1,1),'Portfolio Register'!$A83&amp;" (FINAL)",""))),"")))</f>
        <v/>
      </c>
      <c r="N84" s="106" t="str">
        <f aca="false">IF('Portfolio Register'!$A83="","",IF('Portfolio Register'!$U83="","",IFERROR(IF(EDATE(DATE(YEAR('Portfolio Register'!$U83),MONTH('Portfolio Register'!$U83),1),1)=DATE(2027,2,1),'Portfolio Register'!$A83&amp;" (1)",IF(EDATE(DATE(YEAR('Portfolio Register'!$U83),MONTH('Portfolio Register'!$U83),1),2)=DATE(2027,2,1),'Portfolio Register'!$A83&amp;" (2)",IF(EDATE(DATE(YEAR('Portfolio Register'!$U83),MONTH('Portfolio Register'!$U83),1),3)=DATE(2027,2,1),'Portfolio Register'!$A83&amp;" (FINAL)",""))),"")))</f>
        <v/>
      </c>
      <c r="O84" s="106" t="str">
        <f aca="false">IF('Portfolio Register'!$A83="","",IF('Portfolio Register'!$U83="","",IFERROR(IF(EDATE(DATE(YEAR('Portfolio Register'!$U83),MONTH('Portfolio Register'!$U83),1),1)=DATE(2027,3,1),'Portfolio Register'!$A83&amp;" (1)",IF(EDATE(DATE(YEAR('Portfolio Register'!$U83),MONTH('Portfolio Register'!$U83),1),2)=DATE(2027,3,1),'Portfolio Register'!$A83&amp;" (2)",IF(EDATE(DATE(YEAR('Portfolio Register'!$U83),MONTH('Portfolio Register'!$U83),1),3)=DATE(2027,3,1),'Portfolio Register'!$A83&amp;" (FINAL)",""))),"")))</f>
        <v/>
      </c>
      <c r="P84" s="106" t="str">
        <f aca="false">IF('Portfolio Register'!$A83="","",IF('Portfolio Register'!$U83="","",IFERROR(IF(EDATE(DATE(YEAR('Portfolio Register'!$U83),MONTH('Portfolio Register'!$U83),1),1)=DATE(2027,4,1),'Portfolio Register'!$A83&amp;" (1)",IF(EDATE(DATE(YEAR('Portfolio Register'!$U83),MONTH('Portfolio Register'!$U83),1),2)=DATE(2027,4,1),'Portfolio Register'!$A83&amp;" (2)",IF(EDATE(DATE(YEAR('Portfolio Register'!$U83),MONTH('Portfolio Register'!$U83),1),3)=DATE(2027,4,1),'Portfolio Register'!$A83&amp;" (FINAL)",""))),"")))</f>
        <v/>
      </c>
      <c r="Q84" s="106" t="str">
        <f aca="false">IF('Portfolio Register'!$A83="","",IF('Portfolio Register'!$U83="","",IFERROR(IF(EDATE(DATE(YEAR('Portfolio Register'!$U83),MONTH('Portfolio Register'!$U83),1),1)=DATE(2027,5,1),'Portfolio Register'!$A83&amp;" (1)",IF(EDATE(DATE(YEAR('Portfolio Register'!$U83),MONTH('Portfolio Register'!$U83),1),2)=DATE(2027,5,1),'Portfolio Register'!$A83&amp;" (2)",IF(EDATE(DATE(YEAR('Portfolio Register'!$U83),MONTH('Portfolio Register'!$U83),1),3)=DATE(2027,5,1),'Portfolio Register'!$A83&amp;" (FINAL)",""))),"")))</f>
        <v/>
      </c>
      <c r="R84" s="106" t="str">
        <f aca="false">IF('Portfolio Register'!$A83="","",IF('Portfolio Register'!$U83="","",IFERROR(IF(EDATE(DATE(YEAR('Portfolio Register'!$U83),MONTH('Portfolio Register'!$U83),1),1)=DATE(2027,6,1),'Portfolio Register'!$A83&amp;" (1)",IF(EDATE(DATE(YEAR('Portfolio Register'!$U83),MONTH('Portfolio Register'!$U83),1),2)=DATE(2027,6,1),'Portfolio Register'!$A83&amp;" (2)",IF(EDATE(DATE(YEAR('Portfolio Register'!$U83),MONTH('Portfolio Register'!$U83),1),3)=DATE(2027,6,1),'Portfolio Register'!$A83&amp;" (FINAL)",""))),"")))</f>
        <v/>
      </c>
      <c r="S84" s="106" t="str">
        <f aca="false">IF('Portfolio Register'!$A83="","",IF('Portfolio Register'!$U83="","",IFERROR(IF(EDATE(DATE(YEAR('Portfolio Register'!$U83),MONTH('Portfolio Register'!$U83),1),1)=DATE(2027,7,1),'Portfolio Register'!$A83&amp;" (1)",IF(EDATE(DATE(YEAR('Portfolio Register'!$U83),MONTH('Portfolio Register'!$U83),1),2)=DATE(2027,7,1),'Portfolio Register'!$A83&amp;" (2)",IF(EDATE(DATE(YEAR('Portfolio Register'!$U83),MONTH('Portfolio Register'!$U83),1),3)=DATE(2027,7,1),'Portfolio Register'!$A83&amp;" (FINAL)",""))),"")))</f>
        <v/>
      </c>
      <c r="T84" s="106" t="str">
        <f aca="false">IF('Portfolio Register'!$A83="","",IF('Portfolio Register'!$U83="","",IFERROR(IF(EDATE(DATE(YEAR('Portfolio Register'!$U83),MONTH('Portfolio Register'!$U83),1),1)=DATE(2027,8,1),'Portfolio Register'!$A83&amp;" (1)",IF(EDATE(DATE(YEAR('Portfolio Register'!$U83),MONTH('Portfolio Register'!$U83),1),2)=DATE(2027,8,1),'Portfolio Register'!$A83&amp;" (2)",IF(EDATE(DATE(YEAR('Portfolio Register'!$U83),MONTH('Portfolio Register'!$U83),1),3)=DATE(2027,8,1),'Portfolio Register'!$A83&amp;" (FINAL)",""))),"")))</f>
        <v/>
      </c>
      <c r="U84" s="106" t="str">
        <f aca="false">IF('Portfolio Register'!$A83="","",IF('Portfolio Register'!$U83="","",IFERROR(IF(EDATE(DATE(YEAR('Portfolio Register'!$U83),MONTH('Portfolio Register'!$U83),1),1)=DATE(2027,9,1),'Portfolio Register'!$A83&amp;" (1)",IF(EDATE(DATE(YEAR('Portfolio Register'!$U83),MONTH('Portfolio Register'!$U83),1),2)=DATE(2027,9,1),'Portfolio Register'!$A83&amp;" (2)",IF(EDATE(DATE(YEAR('Portfolio Register'!$U83),MONTH('Portfolio Register'!$U83),1),3)=DATE(2027,9,1),'Portfolio Register'!$A83&amp;" (FINAL)",""))),"")))</f>
        <v/>
      </c>
      <c r="V84" s="106" t="str">
        <f aca="false">IF('Portfolio Register'!$A83="","",IF('Portfolio Register'!$U83="","",IFERROR(IF(EDATE(DATE(YEAR('Portfolio Register'!$U83),MONTH('Portfolio Register'!$U83),1),1)=DATE(2027,10,1),'Portfolio Register'!$A83&amp;" (1)",IF(EDATE(DATE(YEAR('Portfolio Register'!$U83),MONTH('Portfolio Register'!$U83),1),2)=DATE(2027,10,1),'Portfolio Register'!$A83&amp;" (2)",IF(EDATE(DATE(YEAR('Portfolio Register'!$U83),MONTH('Portfolio Register'!$U83),1),3)=DATE(2027,10,1),'Portfolio Register'!$A83&amp;" (FINAL)",""))),"")))</f>
        <v/>
      </c>
      <c r="W84" s="106" t="str">
        <f aca="false">IF('Portfolio Register'!$A83="","",IF('Portfolio Register'!$U83="","",IFERROR(IF(EDATE(DATE(YEAR('Portfolio Register'!$U83),MONTH('Portfolio Register'!$U83),1),1)=DATE(2027,11,1),'Portfolio Register'!$A83&amp;" (1)",IF(EDATE(DATE(YEAR('Portfolio Register'!$U83),MONTH('Portfolio Register'!$U83),1),2)=DATE(2027,11,1),'Portfolio Register'!$A83&amp;" (2)",IF(EDATE(DATE(YEAR('Portfolio Register'!$U83),MONTH('Portfolio Register'!$U83),1),3)=DATE(2027,11,1),'Portfolio Register'!$A83&amp;" (FINAL)",""))),"")))</f>
        <v/>
      </c>
      <c r="X84" s="106" t="str">
        <f aca="false">IF('Portfolio Register'!$A83="","",IF('Portfolio Register'!$U83="","",IFERROR(IF(EDATE(DATE(YEAR('Portfolio Register'!$U83),MONTH('Portfolio Register'!$U83),1),1)=DATE(2027,12,1),'Portfolio Register'!$A83&amp;" (1)",IF(EDATE(DATE(YEAR('Portfolio Register'!$U83),MONTH('Portfolio Register'!$U83),1),2)=DATE(2027,12,1),'Portfolio Register'!$A83&amp;" (2)",IF(EDATE(DATE(YEAR('Portfolio Register'!$U83),MONTH('Portfolio Register'!$U83),1),3)=DATE(2027,12,1),'Portfolio Register'!$A83&amp;" (FINAL)",""))),"")))</f>
        <v/>
      </c>
    </row>
    <row r="85" customFormat="false" ht="21.95" hidden="false" customHeight="true" outlineLevel="0" collapsed="false">
      <c r="A85" s="106" t="str">
        <f aca="false">IF('Portfolio Register'!$A84="","",IF('Portfolio Register'!$U84="","",IFERROR(IF(EDATE(DATE(YEAR('Portfolio Register'!$U84),MONTH('Portfolio Register'!$U84),1),1)=DATE(2026,1,1),'Portfolio Register'!$A84&amp;" (1)",IF(EDATE(DATE(YEAR('Portfolio Register'!$U84),MONTH('Portfolio Register'!$U84),1),2)=DATE(2026,1,1),'Portfolio Register'!$A84&amp;" (2)",IF(EDATE(DATE(YEAR('Portfolio Register'!$U84),MONTH('Portfolio Register'!$U84),1),3)=DATE(2026,1,1),'Portfolio Register'!$A84&amp;" (FINAL)",""))),"")))</f>
        <v/>
      </c>
      <c r="B85" s="106" t="str">
        <f aca="false">IF('Portfolio Register'!$A84="","",IF('Portfolio Register'!$U84="","",IFERROR(IF(EDATE(DATE(YEAR('Portfolio Register'!$U84),MONTH('Portfolio Register'!$U84),1),1)=DATE(2026,2,1),'Portfolio Register'!$A84&amp;" (1)",IF(EDATE(DATE(YEAR('Portfolio Register'!$U84),MONTH('Portfolio Register'!$U84),1),2)=DATE(2026,2,1),'Portfolio Register'!$A84&amp;" (2)",IF(EDATE(DATE(YEAR('Portfolio Register'!$U84),MONTH('Portfolio Register'!$U84),1),3)=DATE(2026,2,1),'Portfolio Register'!$A84&amp;" (FINAL)",""))),"")))</f>
        <v/>
      </c>
      <c r="C85" s="106" t="str">
        <f aca="false">IF('Portfolio Register'!$A84="","",IF('Portfolio Register'!$U84="","",IFERROR(IF(EDATE(DATE(YEAR('Portfolio Register'!$U84),MONTH('Portfolio Register'!$U84),1),1)=DATE(2026,3,1),'Portfolio Register'!$A84&amp;" (1)",IF(EDATE(DATE(YEAR('Portfolio Register'!$U84),MONTH('Portfolio Register'!$U84),1),2)=DATE(2026,3,1),'Portfolio Register'!$A84&amp;" (2)",IF(EDATE(DATE(YEAR('Portfolio Register'!$U84),MONTH('Portfolio Register'!$U84),1),3)=DATE(2026,3,1),'Portfolio Register'!$A84&amp;" (FINAL)",""))),"")))</f>
        <v/>
      </c>
      <c r="D85" s="106" t="str">
        <f aca="false">IF('Portfolio Register'!$A84="","",IF('Portfolio Register'!$U84="","",IFERROR(IF(EDATE(DATE(YEAR('Portfolio Register'!$U84),MONTH('Portfolio Register'!$U84),1),1)=DATE(2026,4,1),'Portfolio Register'!$A84&amp;" (1)",IF(EDATE(DATE(YEAR('Portfolio Register'!$U84),MONTH('Portfolio Register'!$U84),1),2)=DATE(2026,4,1),'Portfolio Register'!$A84&amp;" (2)",IF(EDATE(DATE(YEAR('Portfolio Register'!$U84),MONTH('Portfolio Register'!$U84),1),3)=DATE(2026,4,1),'Portfolio Register'!$A84&amp;" (FINAL)",""))),"")))</f>
        <v/>
      </c>
      <c r="E85" s="106" t="str">
        <f aca="false">IF('Portfolio Register'!$A84="","",IF('Portfolio Register'!$U84="","",IFERROR(IF(EDATE(DATE(YEAR('Portfolio Register'!$U84),MONTH('Portfolio Register'!$U84),1),1)=DATE(2026,5,1),'Portfolio Register'!$A84&amp;" (1)",IF(EDATE(DATE(YEAR('Portfolio Register'!$U84),MONTH('Portfolio Register'!$U84),1),2)=DATE(2026,5,1),'Portfolio Register'!$A84&amp;" (2)",IF(EDATE(DATE(YEAR('Portfolio Register'!$U84),MONTH('Portfolio Register'!$U84),1),3)=DATE(2026,5,1),'Portfolio Register'!$A84&amp;" (FINAL)",""))),"")))</f>
        <v/>
      </c>
      <c r="F85" s="106" t="str">
        <f aca="false">IF('Portfolio Register'!$A84="","",IF('Portfolio Register'!$U84="","",IFERROR(IF(EDATE(DATE(YEAR('Portfolio Register'!$U84),MONTH('Portfolio Register'!$U84),1),1)=DATE(2026,6,1),'Portfolio Register'!$A84&amp;" (1)",IF(EDATE(DATE(YEAR('Portfolio Register'!$U84),MONTH('Portfolio Register'!$U84),1),2)=DATE(2026,6,1),'Portfolio Register'!$A84&amp;" (2)",IF(EDATE(DATE(YEAR('Portfolio Register'!$U84),MONTH('Portfolio Register'!$U84),1),3)=DATE(2026,6,1),'Portfolio Register'!$A84&amp;" (FINAL)",""))),"")))</f>
        <v/>
      </c>
      <c r="G85" s="106" t="str">
        <f aca="false">IF('Portfolio Register'!$A84="","",IF('Portfolio Register'!$U84="","",IFERROR(IF(EDATE(DATE(YEAR('Portfolio Register'!$U84),MONTH('Portfolio Register'!$U84),1),1)=DATE(2026,7,1),'Portfolio Register'!$A84&amp;" (1)",IF(EDATE(DATE(YEAR('Portfolio Register'!$U84),MONTH('Portfolio Register'!$U84),1),2)=DATE(2026,7,1),'Portfolio Register'!$A84&amp;" (2)",IF(EDATE(DATE(YEAR('Portfolio Register'!$U84),MONTH('Portfolio Register'!$U84),1),3)=DATE(2026,7,1),'Portfolio Register'!$A84&amp;" (FINAL)",""))),"")))</f>
        <v/>
      </c>
      <c r="H85" s="107" t="str">
        <f aca="false">IF('Portfolio Register'!$A84="","",IF('Portfolio Register'!$U84="","",IFERROR(IF(EDATE(DATE(YEAR('Portfolio Register'!$U84),MONTH('Portfolio Register'!$U84),1),1)=DATE(2026,8,1),'Portfolio Register'!$A84&amp;" (1)",IF(EDATE(DATE(YEAR('Portfolio Register'!$U84),MONTH('Portfolio Register'!$U84),1),2)=DATE(2026,8,1),'Portfolio Register'!$A84&amp;" (2)",IF(EDATE(DATE(YEAR('Portfolio Register'!$U84),MONTH('Portfolio Register'!$U84),1),3)=DATE(2026,8,1),'Portfolio Register'!$A84&amp;" (FINAL)",""))),"")))</f>
        <v/>
      </c>
      <c r="I85" s="108" t="str">
        <f aca="false">IF('Portfolio Register'!$A84="","",IF('Portfolio Register'!$U84="","",IFERROR(IF(EDATE(DATE(YEAR('Portfolio Register'!$U84),MONTH('Portfolio Register'!$U84),1),1)=DATE(2026,9,1),'Portfolio Register'!$A84&amp;" (1)",IF(EDATE(DATE(YEAR('Portfolio Register'!$U84),MONTH('Portfolio Register'!$U84),1),2)=DATE(2026,9,1),'Portfolio Register'!$A84&amp;" (2)",IF(EDATE(DATE(YEAR('Portfolio Register'!$U84),MONTH('Portfolio Register'!$U84),1),3)=DATE(2026,9,1),'Portfolio Register'!$A84&amp;" (FINAL)",""))),"")))</f>
        <v/>
      </c>
      <c r="J85" s="108" t="str">
        <f aca="false">IF('Portfolio Register'!$A84="","",IF('Portfolio Register'!$U84="","",IFERROR(IF(EDATE(DATE(YEAR('Portfolio Register'!$U84),MONTH('Portfolio Register'!$U84),1),1)=DATE(2026,10,1),'Portfolio Register'!$A84&amp;" (1)",IF(EDATE(DATE(YEAR('Portfolio Register'!$U84),MONTH('Portfolio Register'!$U84),1),2)=DATE(2026,10,1),'Portfolio Register'!$A84&amp;" (2)",IF(EDATE(DATE(YEAR('Portfolio Register'!$U84),MONTH('Portfolio Register'!$U84),1),3)=DATE(2026,10,1),'Portfolio Register'!$A84&amp;" (FINAL)",""))),"")))</f>
        <v/>
      </c>
      <c r="K85" s="106" t="str">
        <f aca="false">IF('Portfolio Register'!$A84="","",IF('Portfolio Register'!$U84="","",IFERROR(IF(EDATE(DATE(YEAR('Portfolio Register'!$U84),MONTH('Portfolio Register'!$U84),1),1)=DATE(2026,11,1),'Portfolio Register'!$A84&amp;" (1)",IF(EDATE(DATE(YEAR('Portfolio Register'!$U84),MONTH('Portfolio Register'!$U84),1),2)=DATE(2026,11,1),'Portfolio Register'!$A84&amp;" (2)",IF(EDATE(DATE(YEAR('Portfolio Register'!$U84),MONTH('Portfolio Register'!$U84),1),3)=DATE(2026,11,1),'Portfolio Register'!$A84&amp;" (FINAL)",""))),"")))</f>
        <v/>
      </c>
      <c r="L85" s="106" t="str">
        <f aca="false">IF('Portfolio Register'!$A84="","",IF('Portfolio Register'!$U84="","",IFERROR(IF(EDATE(DATE(YEAR('Portfolio Register'!$U84),MONTH('Portfolio Register'!$U84),1),1)=DATE(2026,12,1),'Portfolio Register'!$A84&amp;" (1)",IF(EDATE(DATE(YEAR('Portfolio Register'!$U84),MONTH('Portfolio Register'!$U84),1),2)=DATE(2026,12,1),'Portfolio Register'!$A84&amp;" (2)",IF(EDATE(DATE(YEAR('Portfolio Register'!$U84),MONTH('Portfolio Register'!$U84),1),3)=DATE(2026,12,1),'Portfolio Register'!$A84&amp;" (FINAL)",""))),"")))</f>
        <v/>
      </c>
      <c r="M85" s="109" t="str">
        <f aca="false">IF('Portfolio Register'!$A84="","",IF('Portfolio Register'!$U84="","",IFERROR(IF(EDATE(DATE(YEAR('Portfolio Register'!$U84),MONTH('Portfolio Register'!$U84),1),1)=DATE(2027,1,1),'Portfolio Register'!$A84&amp;" (1)",IF(EDATE(DATE(YEAR('Portfolio Register'!$U84),MONTH('Portfolio Register'!$U84),1),2)=DATE(2027,1,1),'Portfolio Register'!$A84&amp;" (2)",IF(EDATE(DATE(YEAR('Portfolio Register'!$U84),MONTH('Portfolio Register'!$U84),1),3)=DATE(2027,1,1),'Portfolio Register'!$A84&amp;" (FINAL)",""))),"")))</f>
        <v/>
      </c>
      <c r="N85" s="106" t="str">
        <f aca="false">IF('Portfolio Register'!$A84="","",IF('Portfolio Register'!$U84="","",IFERROR(IF(EDATE(DATE(YEAR('Portfolio Register'!$U84),MONTH('Portfolio Register'!$U84),1),1)=DATE(2027,2,1),'Portfolio Register'!$A84&amp;" (1)",IF(EDATE(DATE(YEAR('Portfolio Register'!$U84),MONTH('Portfolio Register'!$U84),1),2)=DATE(2027,2,1),'Portfolio Register'!$A84&amp;" (2)",IF(EDATE(DATE(YEAR('Portfolio Register'!$U84),MONTH('Portfolio Register'!$U84),1),3)=DATE(2027,2,1),'Portfolio Register'!$A84&amp;" (FINAL)",""))),"")))</f>
        <v/>
      </c>
      <c r="O85" s="106" t="str">
        <f aca="false">IF('Portfolio Register'!$A84="","",IF('Portfolio Register'!$U84="","",IFERROR(IF(EDATE(DATE(YEAR('Portfolio Register'!$U84),MONTH('Portfolio Register'!$U84),1),1)=DATE(2027,3,1),'Portfolio Register'!$A84&amp;" (1)",IF(EDATE(DATE(YEAR('Portfolio Register'!$U84),MONTH('Portfolio Register'!$U84),1),2)=DATE(2027,3,1),'Portfolio Register'!$A84&amp;" (2)",IF(EDATE(DATE(YEAR('Portfolio Register'!$U84),MONTH('Portfolio Register'!$U84),1),3)=DATE(2027,3,1),'Portfolio Register'!$A84&amp;" (FINAL)",""))),"")))</f>
        <v/>
      </c>
      <c r="P85" s="106" t="str">
        <f aca="false">IF('Portfolio Register'!$A84="","",IF('Portfolio Register'!$U84="","",IFERROR(IF(EDATE(DATE(YEAR('Portfolio Register'!$U84),MONTH('Portfolio Register'!$U84),1),1)=DATE(2027,4,1),'Portfolio Register'!$A84&amp;" (1)",IF(EDATE(DATE(YEAR('Portfolio Register'!$U84),MONTH('Portfolio Register'!$U84),1),2)=DATE(2027,4,1),'Portfolio Register'!$A84&amp;" (2)",IF(EDATE(DATE(YEAR('Portfolio Register'!$U84),MONTH('Portfolio Register'!$U84),1),3)=DATE(2027,4,1),'Portfolio Register'!$A84&amp;" (FINAL)",""))),"")))</f>
        <v/>
      </c>
      <c r="Q85" s="106" t="str">
        <f aca="false">IF('Portfolio Register'!$A84="","",IF('Portfolio Register'!$U84="","",IFERROR(IF(EDATE(DATE(YEAR('Portfolio Register'!$U84),MONTH('Portfolio Register'!$U84),1),1)=DATE(2027,5,1),'Portfolio Register'!$A84&amp;" (1)",IF(EDATE(DATE(YEAR('Portfolio Register'!$U84),MONTH('Portfolio Register'!$U84),1),2)=DATE(2027,5,1),'Portfolio Register'!$A84&amp;" (2)",IF(EDATE(DATE(YEAR('Portfolio Register'!$U84),MONTH('Portfolio Register'!$U84),1),3)=DATE(2027,5,1),'Portfolio Register'!$A84&amp;" (FINAL)",""))),"")))</f>
        <v/>
      </c>
      <c r="R85" s="106" t="str">
        <f aca="false">IF('Portfolio Register'!$A84="","",IF('Portfolio Register'!$U84="","",IFERROR(IF(EDATE(DATE(YEAR('Portfolio Register'!$U84),MONTH('Portfolio Register'!$U84),1),1)=DATE(2027,6,1),'Portfolio Register'!$A84&amp;" (1)",IF(EDATE(DATE(YEAR('Portfolio Register'!$U84),MONTH('Portfolio Register'!$U84),1),2)=DATE(2027,6,1),'Portfolio Register'!$A84&amp;" (2)",IF(EDATE(DATE(YEAR('Portfolio Register'!$U84),MONTH('Portfolio Register'!$U84),1),3)=DATE(2027,6,1),'Portfolio Register'!$A84&amp;" (FINAL)",""))),"")))</f>
        <v/>
      </c>
      <c r="S85" s="106" t="str">
        <f aca="false">IF('Portfolio Register'!$A84="","",IF('Portfolio Register'!$U84="","",IFERROR(IF(EDATE(DATE(YEAR('Portfolio Register'!$U84),MONTH('Portfolio Register'!$U84),1),1)=DATE(2027,7,1),'Portfolio Register'!$A84&amp;" (1)",IF(EDATE(DATE(YEAR('Portfolio Register'!$U84),MONTH('Portfolio Register'!$U84),1),2)=DATE(2027,7,1),'Portfolio Register'!$A84&amp;" (2)",IF(EDATE(DATE(YEAR('Portfolio Register'!$U84),MONTH('Portfolio Register'!$U84),1),3)=DATE(2027,7,1),'Portfolio Register'!$A84&amp;" (FINAL)",""))),"")))</f>
        <v/>
      </c>
      <c r="T85" s="106" t="str">
        <f aca="false">IF('Portfolio Register'!$A84="","",IF('Portfolio Register'!$U84="","",IFERROR(IF(EDATE(DATE(YEAR('Portfolio Register'!$U84),MONTH('Portfolio Register'!$U84),1),1)=DATE(2027,8,1),'Portfolio Register'!$A84&amp;" (1)",IF(EDATE(DATE(YEAR('Portfolio Register'!$U84),MONTH('Portfolio Register'!$U84),1),2)=DATE(2027,8,1),'Portfolio Register'!$A84&amp;" (2)",IF(EDATE(DATE(YEAR('Portfolio Register'!$U84),MONTH('Portfolio Register'!$U84),1),3)=DATE(2027,8,1),'Portfolio Register'!$A84&amp;" (FINAL)",""))),"")))</f>
        <v/>
      </c>
      <c r="U85" s="106" t="str">
        <f aca="false">IF('Portfolio Register'!$A84="","",IF('Portfolio Register'!$U84="","",IFERROR(IF(EDATE(DATE(YEAR('Portfolio Register'!$U84),MONTH('Portfolio Register'!$U84),1),1)=DATE(2027,9,1),'Portfolio Register'!$A84&amp;" (1)",IF(EDATE(DATE(YEAR('Portfolio Register'!$U84),MONTH('Portfolio Register'!$U84),1),2)=DATE(2027,9,1),'Portfolio Register'!$A84&amp;" (2)",IF(EDATE(DATE(YEAR('Portfolio Register'!$U84),MONTH('Portfolio Register'!$U84),1),3)=DATE(2027,9,1),'Portfolio Register'!$A84&amp;" (FINAL)",""))),"")))</f>
        <v/>
      </c>
      <c r="V85" s="106" t="str">
        <f aca="false">IF('Portfolio Register'!$A84="","",IF('Portfolio Register'!$U84="","",IFERROR(IF(EDATE(DATE(YEAR('Portfolio Register'!$U84),MONTH('Portfolio Register'!$U84),1),1)=DATE(2027,10,1),'Portfolio Register'!$A84&amp;" (1)",IF(EDATE(DATE(YEAR('Portfolio Register'!$U84),MONTH('Portfolio Register'!$U84),1),2)=DATE(2027,10,1),'Portfolio Register'!$A84&amp;" (2)",IF(EDATE(DATE(YEAR('Portfolio Register'!$U84),MONTH('Portfolio Register'!$U84),1),3)=DATE(2027,10,1),'Portfolio Register'!$A84&amp;" (FINAL)",""))),"")))</f>
        <v/>
      </c>
      <c r="W85" s="106" t="str">
        <f aca="false">IF('Portfolio Register'!$A84="","",IF('Portfolio Register'!$U84="","",IFERROR(IF(EDATE(DATE(YEAR('Portfolio Register'!$U84),MONTH('Portfolio Register'!$U84),1),1)=DATE(2027,11,1),'Portfolio Register'!$A84&amp;" (1)",IF(EDATE(DATE(YEAR('Portfolio Register'!$U84),MONTH('Portfolio Register'!$U84),1),2)=DATE(2027,11,1),'Portfolio Register'!$A84&amp;" (2)",IF(EDATE(DATE(YEAR('Portfolio Register'!$U84),MONTH('Portfolio Register'!$U84),1),3)=DATE(2027,11,1),'Portfolio Register'!$A84&amp;" (FINAL)",""))),"")))</f>
        <v/>
      </c>
      <c r="X85" s="106" t="str">
        <f aca="false">IF('Portfolio Register'!$A84="","",IF('Portfolio Register'!$U84="","",IFERROR(IF(EDATE(DATE(YEAR('Portfolio Register'!$U84),MONTH('Portfolio Register'!$U84),1),1)=DATE(2027,12,1),'Portfolio Register'!$A84&amp;" (1)",IF(EDATE(DATE(YEAR('Portfolio Register'!$U84),MONTH('Portfolio Register'!$U84),1),2)=DATE(2027,12,1),'Portfolio Register'!$A84&amp;" (2)",IF(EDATE(DATE(YEAR('Portfolio Register'!$U84),MONTH('Portfolio Register'!$U84),1),3)=DATE(2027,12,1),'Portfolio Register'!$A84&amp;" (FINAL)",""))),"")))</f>
        <v/>
      </c>
    </row>
    <row r="86" customFormat="false" ht="21.95" hidden="false" customHeight="true" outlineLevel="0" collapsed="false">
      <c r="A86" s="106" t="str">
        <f aca="false">IF('Portfolio Register'!$A85="","",IF('Portfolio Register'!$U85="","",IFERROR(IF(EDATE(DATE(YEAR('Portfolio Register'!$U85),MONTH('Portfolio Register'!$U85),1),1)=DATE(2026,1,1),'Portfolio Register'!$A85&amp;" (1)",IF(EDATE(DATE(YEAR('Portfolio Register'!$U85),MONTH('Portfolio Register'!$U85),1),2)=DATE(2026,1,1),'Portfolio Register'!$A85&amp;" (2)",IF(EDATE(DATE(YEAR('Portfolio Register'!$U85),MONTH('Portfolio Register'!$U85),1),3)=DATE(2026,1,1),'Portfolio Register'!$A85&amp;" (FINAL)",""))),"")))</f>
        <v/>
      </c>
      <c r="B86" s="106" t="str">
        <f aca="false">IF('Portfolio Register'!$A85="","",IF('Portfolio Register'!$U85="","",IFERROR(IF(EDATE(DATE(YEAR('Portfolio Register'!$U85),MONTH('Portfolio Register'!$U85),1),1)=DATE(2026,2,1),'Portfolio Register'!$A85&amp;" (1)",IF(EDATE(DATE(YEAR('Portfolio Register'!$U85),MONTH('Portfolio Register'!$U85),1),2)=DATE(2026,2,1),'Portfolio Register'!$A85&amp;" (2)",IF(EDATE(DATE(YEAR('Portfolio Register'!$U85),MONTH('Portfolio Register'!$U85),1),3)=DATE(2026,2,1),'Portfolio Register'!$A85&amp;" (FINAL)",""))),"")))</f>
        <v/>
      </c>
      <c r="C86" s="106" t="str">
        <f aca="false">IF('Portfolio Register'!$A85="","",IF('Portfolio Register'!$U85="","",IFERROR(IF(EDATE(DATE(YEAR('Portfolio Register'!$U85),MONTH('Portfolio Register'!$U85),1),1)=DATE(2026,3,1),'Portfolio Register'!$A85&amp;" (1)",IF(EDATE(DATE(YEAR('Portfolio Register'!$U85),MONTH('Portfolio Register'!$U85),1),2)=DATE(2026,3,1),'Portfolio Register'!$A85&amp;" (2)",IF(EDATE(DATE(YEAR('Portfolio Register'!$U85),MONTH('Portfolio Register'!$U85),1),3)=DATE(2026,3,1),'Portfolio Register'!$A85&amp;" (FINAL)",""))),"")))</f>
        <v/>
      </c>
      <c r="D86" s="106" t="str">
        <f aca="false">IF('Portfolio Register'!$A85="","",IF('Portfolio Register'!$U85="","",IFERROR(IF(EDATE(DATE(YEAR('Portfolio Register'!$U85),MONTH('Portfolio Register'!$U85),1),1)=DATE(2026,4,1),'Portfolio Register'!$A85&amp;" (1)",IF(EDATE(DATE(YEAR('Portfolio Register'!$U85),MONTH('Portfolio Register'!$U85),1),2)=DATE(2026,4,1),'Portfolio Register'!$A85&amp;" (2)",IF(EDATE(DATE(YEAR('Portfolio Register'!$U85),MONTH('Portfolio Register'!$U85),1),3)=DATE(2026,4,1),'Portfolio Register'!$A85&amp;" (FINAL)",""))),"")))</f>
        <v/>
      </c>
      <c r="E86" s="106" t="str">
        <f aca="false">IF('Portfolio Register'!$A85="","",IF('Portfolio Register'!$U85="","",IFERROR(IF(EDATE(DATE(YEAR('Portfolio Register'!$U85),MONTH('Portfolio Register'!$U85),1),1)=DATE(2026,5,1),'Portfolio Register'!$A85&amp;" (1)",IF(EDATE(DATE(YEAR('Portfolio Register'!$U85),MONTH('Portfolio Register'!$U85),1),2)=DATE(2026,5,1),'Portfolio Register'!$A85&amp;" (2)",IF(EDATE(DATE(YEAR('Portfolio Register'!$U85),MONTH('Portfolio Register'!$U85),1),3)=DATE(2026,5,1),'Portfolio Register'!$A85&amp;" (FINAL)",""))),"")))</f>
        <v/>
      </c>
      <c r="F86" s="106" t="str">
        <f aca="false">IF('Portfolio Register'!$A85="","",IF('Portfolio Register'!$U85="","",IFERROR(IF(EDATE(DATE(YEAR('Portfolio Register'!$U85),MONTH('Portfolio Register'!$U85),1),1)=DATE(2026,6,1),'Portfolio Register'!$A85&amp;" (1)",IF(EDATE(DATE(YEAR('Portfolio Register'!$U85),MONTH('Portfolio Register'!$U85),1),2)=DATE(2026,6,1),'Portfolio Register'!$A85&amp;" (2)",IF(EDATE(DATE(YEAR('Portfolio Register'!$U85),MONTH('Portfolio Register'!$U85),1),3)=DATE(2026,6,1),'Portfolio Register'!$A85&amp;" (FINAL)",""))),"")))</f>
        <v/>
      </c>
      <c r="G86" s="106" t="str">
        <f aca="false">IF('Portfolio Register'!$A85="","",IF('Portfolio Register'!$U85="","",IFERROR(IF(EDATE(DATE(YEAR('Portfolio Register'!$U85),MONTH('Portfolio Register'!$U85),1),1)=DATE(2026,7,1),'Portfolio Register'!$A85&amp;" (1)",IF(EDATE(DATE(YEAR('Portfolio Register'!$U85),MONTH('Portfolio Register'!$U85),1),2)=DATE(2026,7,1),'Portfolio Register'!$A85&amp;" (2)",IF(EDATE(DATE(YEAR('Portfolio Register'!$U85),MONTH('Portfolio Register'!$U85),1),3)=DATE(2026,7,1),'Portfolio Register'!$A85&amp;" (FINAL)",""))),"")))</f>
        <v/>
      </c>
      <c r="H86" s="107" t="str">
        <f aca="false">IF('Portfolio Register'!$A85="","",IF('Portfolio Register'!$U85="","",IFERROR(IF(EDATE(DATE(YEAR('Portfolio Register'!$U85),MONTH('Portfolio Register'!$U85),1),1)=DATE(2026,8,1),'Portfolio Register'!$A85&amp;" (1)",IF(EDATE(DATE(YEAR('Portfolio Register'!$U85),MONTH('Portfolio Register'!$U85),1),2)=DATE(2026,8,1),'Portfolio Register'!$A85&amp;" (2)",IF(EDATE(DATE(YEAR('Portfolio Register'!$U85),MONTH('Portfolio Register'!$U85),1),3)=DATE(2026,8,1),'Portfolio Register'!$A85&amp;" (FINAL)",""))),"")))</f>
        <v/>
      </c>
      <c r="I86" s="108" t="str">
        <f aca="false">IF('Portfolio Register'!$A85="","",IF('Portfolio Register'!$U85="","",IFERROR(IF(EDATE(DATE(YEAR('Portfolio Register'!$U85),MONTH('Portfolio Register'!$U85),1),1)=DATE(2026,9,1),'Portfolio Register'!$A85&amp;" (1)",IF(EDATE(DATE(YEAR('Portfolio Register'!$U85),MONTH('Portfolio Register'!$U85),1),2)=DATE(2026,9,1),'Portfolio Register'!$A85&amp;" (2)",IF(EDATE(DATE(YEAR('Portfolio Register'!$U85),MONTH('Portfolio Register'!$U85),1),3)=DATE(2026,9,1),'Portfolio Register'!$A85&amp;" (FINAL)",""))),"")))</f>
        <v/>
      </c>
      <c r="J86" s="108" t="str">
        <f aca="false">IF('Portfolio Register'!$A85="","",IF('Portfolio Register'!$U85="","",IFERROR(IF(EDATE(DATE(YEAR('Portfolio Register'!$U85),MONTH('Portfolio Register'!$U85),1),1)=DATE(2026,10,1),'Portfolio Register'!$A85&amp;" (1)",IF(EDATE(DATE(YEAR('Portfolio Register'!$U85),MONTH('Portfolio Register'!$U85),1),2)=DATE(2026,10,1),'Portfolio Register'!$A85&amp;" (2)",IF(EDATE(DATE(YEAR('Portfolio Register'!$U85),MONTH('Portfolio Register'!$U85),1),3)=DATE(2026,10,1),'Portfolio Register'!$A85&amp;" (FINAL)",""))),"")))</f>
        <v/>
      </c>
      <c r="K86" s="106" t="str">
        <f aca="false">IF('Portfolio Register'!$A85="","",IF('Portfolio Register'!$U85="","",IFERROR(IF(EDATE(DATE(YEAR('Portfolio Register'!$U85),MONTH('Portfolio Register'!$U85),1),1)=DATE(2026,11,1),'Portfolio Register'!$A85&amp;" (1)",IF(EDATE(DATE(YEAR('Portfolio Register'!$U85),MONTH('Portfolio Register'!$U85),1),2)=DATE(2026,11,1),'Portfolio Register'!$A85&amp;" (2)",IF(EDATE(DATE(YEAR('Portfolio Register'!$U85),MONTH('Portfolio Register'!$U85),1),3)=DATE(2026,11,1),'Portfolio Register'!$A85&amp;" (FINAL)",""))),"")))</f>
        <v/>
      </c>
      <c r="L86" s="106" t="str">
        <f aca="false">IF('Portfolio Register'!$A85="","",IF('Portfolio Register'!$U85="","",IFERROR(IF(EDATE(DATE(YEAR('Portfolio Register'!$U85),MONTH('Portfolio Register'!$U85),1),1)=DATE(2026,12,1),'Portfolio Register'!$A85&amp;" (1)",IF(EDATE(DATE(YEAR('Portfolio Register'!$U85),MONTH('Portfolio Register'!$U85),1),2)=DATE(2026,12,1),'Portfolio Register'!$A85&amp;" (2)",IF(EDATE(DATE(YEAR('Portfolio Register'!$U85),MONTH('Portfolio Register'!$U85),1),3)=DATE(2026,12,1),'Portfolio Register'!$A85&amp;" (FINAL)",""))),"")))</f>
        <v/>
      </c>
      <c r="M86" s="109" t="str">
        <f aca="false">IF('Portfolio Register'!$A85="","",IF('Portfolio Register'!$U85="","",IFERROR(IF(EDATE(DATE(YEAR('Portfolio Register'!$U85),MONTH('Portfolio Register'!$U85),1),1)=DATE(2027,1,1),'Portfolio Register'!$A85&amp;" (1)",IF(EDATE(DATE(YEAR('Portfolio Register'!$U85),MONTH('Portfolio Register'!$U85),1),2)=DATE(2027,1,1),'Portfolio Register'!$A85&amp;" (2)",IF(EDATE(DATE(YEAR('Portfolio Register'!$U85),MONTH('Portfolio Register'!$U85),1),3)=DATE(2027,1,1),'Portfolio Register'!$A85&amp;" (FINAL)",""))),"")))</f>
        <v/>
      </c>
      <c r="N86" s="106" t="str">
        <f aca="false">IF('Portfolio Register'!$A85="","",IF('Portfolio Register'!$U85="","",IFERROR(IF(EDATE(DATE(YEAR('Portfolio Register'!$U85),MONTH('Portfolio Register'!$U85),1),1)=DATE(2027,2,1),'Portfolio Register'!$A85&amp;" (1)",IF(EDATE(DATE(YEAR('Portfolio Register'!$U85),MONTH('Portfolio Register'!$U85),1),2)=DATE(2027,2,1),'Portfolio Register'!$A85&amp;" (2)",IF(EDATE(DATE(YEAR('Portfolio Register'!$U85),MONTH('Portfolio Register'!$U85),1),3)=DATE(2027,2,1),'Portfolio Register'!$A85&amp;" (FINAL)",""))),"")))</f>
        <v/>
      </c>
      <c r="O86" s="106" t="str">
        <f aca="false">IF('Portfolio Register'!$A85="","",IF('Portfolio Register'!$U85="","",IFERROR(IF(EDATE(DATE(YEAR('Portfolio Register'!$U85),MONTH('Portfolio Register'!$U85),1),1)=DATE(2027,3,1),'Portfolio Register'!$A85&amp;" (1)",IF(EDATE(DATE(YEAR('Portfolio Register'!$U85),MONTH('Portfolio Register'!$U85),1),2)=DATE(2027,3,1),'Portfolio Register'!$A85&amp;" (2)",IF(EDATE(DATE(YEAR('Portfolio Register'!$U85),MONTH('Portfolio Register'!$U85),1),3)=DATE(2027,3,1),'Portfolio Register'!$A85&amp;" (FINAL)",""))),"")))</f>
        <v/>
      </c>
      <c r="P86" s="106" t="str">
        <f aca="false">IF('Portfolio Register'!$A85="","",IF('Portfolio Register'!$U85="","",IFERROR(IF(EDATE(DATE(YEAR('Portfolio Register'!$U85),MONTH('Portfolio Register'!$U85),1),1)=DATE(2027,4,1),'Portfolio Register'!$A85&amp;" (1)",IF(EDATE(DATE(YEAR('Portfolio Register'!$U85),MONTH('Portfolio Register'!$U85),1),2)=DATE(2027,4,1),'Portfolio Register'!$A85&amp;" (2)",IF(EDATE(DATE(YEAR('Portfolio Register'!$U85),MONTH('Portfolio Register'!$U85),1),3)=DATE(2027,4,1),'Portfolio Register'!$A85&amp;" (FINAL)",""))),"")))</f>
        <v/>
      </c>
      <c r="Q86" s="106" t="str">
        <f aca="false">IF('Portfolio Register'!$A85="","",IF('Portfolio Register'!$U85="","",IFERROR(IF(EDATE(DATE(YEAR('Portfolio Register'!$U85),MONTH('Portfolio Register'!$U85),1),1)=DATE(2027,5,1),'Portfolio Register'!$A85&amp;" (1)",IF(EDATE(DATE(YEAR('Portfolio Register'!$U85),MONTH('Portfolio Register'!$U85),1),2)=DATE(2027,5,1),'Portfolio Register'!$A85&amp;" (2)",IF(EDATE(DATE(YEAR('Portfolio Register'!$U85),MONTH('Portfolio Register'!$U85),1),3)=DATE(2027,5,1),'Portfolio Register'!$A85&amp;" (FINAL)",""))),"")))</f>
        <v/>
      </c>
      <c r="R86" s="106" t="str">
        <f aca="false">IF('Portfolio Register'!$A85="","",IF('Portfolio Register'!$U85="","",IFERROR(IF(EDATE(DATE(YEAR('Portfolio Register'!$U85),MONTH('Portfolio Register'!$U85),1),1)=DATE(2027,6,1),'Portfolio Register'!$A85&amp;" (1)",IF(EDATE(DATE(YEAR('Portfolio Register'!$U85),MONTH('Portfolio Register'!$U85),1),2)=DATE(2027,6,1),'Portfolio Register'!$A85&amp;" (2)",IF(EDATE(DATE(YEAR('Portfolio Register'!$U85),MONTH('Portfolio Register'!$U85),1),3)=DATE(2027,6,1),'Portfolio Register'!$A85&amp;" (FINAL)",""))),"")))</f>
        <v/>
      </c>
      <c r="S86" s="106" t="str">
        <f aca="false">IF('Portfolio Register'!$A85="","",IF('Portfolio Register'!$U85="","",IFERROR(IF(EDATE(DATE(YEAR('Portfolio Register'!$U85),MONTH('Portfolio Register'!$U85),1),1)=DATE(2027,7,1),'Portfolio Register'!$A85&amp;" (1)",IF(EDATE(DATE(YEAR('Portfolio Register'!$U85),MONTH('Portfolio Register'!$U85),1),2)=DATE(2027,7,1),'Portfolio Register'!$A85&amp;" (2)",IF(EDATE(DATE(YEAR('Portfolio Register'!$U85),MONTH('Portfolio Register'!$U85),1),3)=DATE(2027,7,1),'Portfolio Register'!$A85&amp;" (FINAL)",""))),"")))</f>
        <v/>
      </c>
      <c r="T86" s="106" t="str">
        <f aca="false">IF('Portfolio Register'!$A85="","",IF('Portfolio Register'!$U85="","",IFERROR(IF(EDATE(DATE(YEAR('Portfolio Register'!$U85),MONTH('Portfolio Register'!$U85),1),1)=DATE(2027,8,1),'Portfolio Register'!$A85&amp;" (1)",IF(EDATE(DATE(YEAR('Portfolio Register'!$U85),MONTH('Portfolio Register'!$U85),1),2)=DATE(2027,8,1),'Portfolio Register'!$A85&amp;" (2)",IF(EDATE(DATE(YEAR('Portfolio Register'!$U85),MONTH('Portfolio Register'!$U85),1),3)=DATE(2027,8,1),'Portfolio Register'!$A85&amp;" (FINAL)",""))),"")))</f>
        <v/>
      </c>
      <c r="U86" s="106" t="str">
        <f aca="false">IF('Portfolio Register'!$A85="","",IF('Portfolio Register'!$U85="","",IFERROR(IF(EDATE(DATE(YEAR('Portfolio Register'!$U85),MONTH('Portfolio Register'!$U85),1),1)=DATE(2027,9,1),'Portfolio Register'!$A85&amp;" (1)",IF(EDATE(DATE(YEAR('Portfolio Register'!$U85),MONTH('Portfolio Register'!$U85),1),2)=DATE(2027,9,1),'Portfolio Register'!$A85&amp;" (2)",IF(EDATE(DATE(YEAR('Portfolio Register'!$U85),MONTH('Portfolio Register'!$U85),1),3)=DATE(2027,9,1),'Portfolio Register'!$A85&amp;" (FINAL)",""))),"")))</f>
        <v/>
      </c>
      <c r="V86" s="106" t="str">
        <f aca="false">IF('Portfolio Register'!$A85="","",IF('Portfolio Register'!$U85="","",IFERROR(IF(EDATE(DATE(YEAR('Portfolio Register'!$U85),MONTH('Portfolio Register'!$U85),1),1)=DATE(2027,10,1),'Portfolio Register'!$A85&amp;" (1)",IF(EDATE(DATE(YEAR('Portfolio Register'!$U85),MONTH('Portfolio Register'!$U85),1),2)=DATE(2027,10,1),'Portfolio Register'!$A85&amp;" (2)",IF(EDATE(DATE(YEAR('Portfolio Register'!$U85),MONTH('Portfolio Register'!$U85),1),3)=DATE(2027,10,1),'Portfolio Register'!$A85&amp;" (FINAL)",""))),"")))</f>
        <v/>
      </c>
      <c r="W86" s="106" t="str">
        <f aca="false">IF('Portfolio Register'!$A85="","",IF('Portfolio Register'!$U85="","",IFERROR(IF(EDATE(DATE(YEAR('Portfolio Register'!$U85),MONTH('Portfolio Register'!$U85),1),1)=DATE(2027,11,1),'Portfolio Register'!$A85&amp;" (1)",IF(EDATE(DATE(YEAR('Portfolio Register'!$U85),MONTH('Portfolio Register'!$U85),1),2)=DATE(2027,11,1),'Portfolio Register'!$A85&amp;" (2)",IF(EDATE(DATE(YEAR('Portfolio Register'!$U85),MONTH('Portfolio Register'!$U85),1),3)=DATE(2027,11,1),'Portfolio Register'!$A85&amp;" (FINAL)",""))),"")))</f>
        <v/>
      </c>
      <c r="X86" s="106" t="str">
        <f aca="false">IF('Portfolio Register'!$A85="","",IF('Portfolio Register'!$U85="","",IFERROR(IF(EDATE(DATE(YEAR('Portfolio Register'!$U85),MONTH('Portfolio Register'!$U85),1),1)=DATE(2027,12,1),'Portfolio Register'!$A85&amp;" (1)",IF(EDATE(DATE(YEAR('Portfolio Register'!$U85),MONTH('Portfolio Register'!$U85),1),2)=DATE(2027,12,1),'Portfolio Register'!$A85&amp;" (2)",IF(EDATE(DATE(YEAR('Portfolio Register'!$U85),MONTH('Portfolio Register'!$U85),1),3)=DATE(2027,12,1),'Portfolio Register'!$A85&amp;" (FINAL)",""))),"")))</f>
        <v/>
      </c>
    </row>
    <row r="87" customFormat="false" ht="21.95" hidden="false" customHeight="true" outlineLevel="0" collapsed="false">
      <c r="A87" s="106" t="str">
        <f aca="false">IF('Portfolio Register'!$A86="","",IF('Portfolio Register'!$U86="","",IFERROR(IF(EDATE(DATE(YEAR('Portfolio Register'!$U86),MONTH('Portfolio Register'!$U86),1),1)=DATE(2026,1,1),'Portfolio Register'!$A86&amp;" (1)",IF(EDATE(DATE(YEAR('Portfolio Register'!$U86),MONTH('Portfolio Register'!$U86),1),2)=DATE(2026,1,1),'Portfolio Register'!$A86&amp;" (2)",IF(EDATE(DATE(YEAR('Portfolio Register'!$U86),MONTH('Portfolio Register'!$U86),1),3)=DATE(2026,1,1),'Portfolio Register'!$A86&amp;" (FINAL)",""))),"")))</f>
        <v/>
      </c>
      <c r="B87" s="106" t="str">
        <f aca="false">IF('Portfolio Register'!$A86="","",IF('Portfolio Register'!$U86="","",IFERROR(IF(EDATE(DATE(YEAR('Portfolio Register'!$U86),MONTH('Portfolio Register'!$U86),1),1)=DATE(2026,2,1),'Portfolio Register'!$A86&amp;" (1)",IF(EDATE(DATE(YEAR('Portfolio Register'!$U86),MONTH('Portfolio Register'!$U86),1),2)=DATE(2026,2,1),'Portfolio Register'!$A86&amp;" (2)",IF(EDATE(DATE(YEAR('Portfolio Register'!$U86),MONTH('Portfolio Register'!$U86),1),3)=DATE(2026,2,1),'Portfolio Register'!$A86&amp;" (FINAL)",""))),"")))</f>
        <v/>
      </c>
      <c r="C87" s="106" t="str">
        <f aca="false">IF('Portfolio Register'!$A86="","",IF('Portfolio Register'!$U86="","",IFERROR(IF(EDATE(DATE(YEAR('Portfolio Register'!$U86),MONTH('Portfolio Register'!$U86),1),1)=DATE(2026,3,1),'Portfolio Register'!$A86&amp;" (1)",IF(EDATE(DATE(YEAR('Portfolio Register'!$U86),MONTH('Portfolio Register'!$U86),1),2)=DATE(2026,3,1),'Portfolio Register'!$A86&amp;" (2)",IF(EDATE(DATE(YEAR('Portfolio Register'!$U86),MONTH('Portfolio Register'!$U86),1),3)=DATE(2026,3,1),'Portfolio Register'!$A86&amp;" (FINAL)",""))),"")))</f>
        <v/>
      </c>
      <c r="D87" s="106" t="str">
        <f aca="false">IF('Portfolio Register'!$A86="","",IF('Portfolio Register'!$U86="","",IFERROR(IF(EDATE(DATE(YEAR('Portfolio Register'!$U86),MONTH('Portfolio Register'!$U86),1),1)=DATE(2026,4,1),'Portfolio Register'!$A86&amp;" (1)",IF(EDATE(DATE(YEAR('Portfolio Register'!$U86),MONTH('Portfolio Register'!$U86),1),2)=DATE(2026,4,1),'Portfolio Register'!$A86&amp;" (2)",IF(EDATE(DATE(YEAR('Portfolio Register'!$U86),MONTH('Portfolio Register'!$U86),1),3)=DATE(2026,4,1),'Portfolio Register'!$A86&amp;" (FINAL)",""))),"")))</f>
        <v/>
      </c>
      <c r="E87" s="106" t="str">
        <f aca="false">IF('Portfolio Register'!$A86="","",IF('Portfolio Register'!$U86="","",IFERROR(IF(EDATE(DATE(YEAR('Portfolio Register'!$U86),MONTH('Portfolio Register'!$U86),1),1)=DATE(2026,5,1),'Portfolio Register'!$A86&amp;" (1)",IF(EDATE(DATE(YEAR('Portfolio Register'!$U86),MONTH('Portfolio Register'!$U86),1),2)=DATE(2026,5,1),'Portfolio Register'!$A86&amp;" (2)",IF(EDATE(DATE(YEAR('Portfolio Register'!$U86),MONTH('Portfolio Register'!$U86),1),3)=DATE(2026,5,1),'Portfolio Register'!$A86&amp;" (FINAL)",""))),"")))</f>
        <v/>
      </c>
      <c r="F87" s="106" t="str">
        <f aca="false">IF('Portfolio Register'!$A86="","",IF('Portfolio Register'!$U86="","",IFERROR(IF(EDATE(DATE(YEAR('Portfolio Register'!$U86),MONTH('Portfolio Register'!$U86),1),1)=DATE(2026,6,1),'Portfolio Register'!$A86&amp;" (1)",IF(EDATE(DATE(YEAR('Portfolio Register'!$U86),MONTH('Portfolio Register'!$U86),1),2)=DATE(2026,6,1),'Portfolio Register'!$A86&amp;" (2)",IF(EDATE(DATE(YEAR('Portfolio Register'!$U86),MONTH('Portfolio Register'!$U86),1),3)=DATE(2026,6,1),'Portfolio Register'!$A86&amp;" (FINAL)",""))),"")))</f>
        <v/>
      </c>
      <c r="G87" s="106" t="str">
        <f aca="false">IF('Portfolio Register'!$A86="","",IF('Portfolio Register'!$U86="","",IFERROR(IF(EDATE(DATE(YEAR('Portfolio Register'!$U86),MONTH('Portfolio Register'!$U86),1),1)=DATE(2026,7,1),'Portfolio Register'!$A86&amp;" (1)",IF(EDATE(DATE(YEAR('Portfolio Register'!$U86),MONTH('Portfolio Register'!$U86),1),2)=DATE(2026,7,1),'Portfolio Register'!$A86&amp;" (2)",IF(EDATE(DATE(YEAR('Portfolio Register'!$U86),MONTH('Portfolio Register'!$U86),1),3)=DATE(2026,7,1),'Portfolio Register'!$A86&amp;" (FINAL)",""))),"")))</f>
        <v/>
      </c>
      <c r="H87" s="107" t="str">
        <f aca="false">IF('Portfolio Register'!$A86="","",IF('Portfolio Register'!$U86="","",IFERROR(IF(EDATE(DATE(YEAR('Portfolio Register'!$U86),MONTH('Portfolio Register'!$U86),1),1)=DATE(2026,8,1),'Portfolio Register'!$A86&amp;" (1)",IF(EDATE(DATE(YEAR('Portfolio Register'!$U86),MONTH('Portfolio Register'!$U86),1),2)=DATE(2026,8,1),'Portfolio Register'!$A86&amp;" (2)",IF(EDATE(DATE(YEAR('Portfolio Register'!$U86),MONTH('Portfolio Register'!$U86),1),3)=DATE(2026,8,1),'Portfolio Register'!$A86&amp;" (FINAL)",""))),"")))</f>
        <v/>
      </c>
      <c r="I87" s="108" t="str">
        <f aca="false">IF('Portfolio Register'!$A86="","",IF('Portfolio Register'!$U86="","",IFERROR(IF(EDATE(DATE(YEAR('Portfolio Register'!$U86),MONTH('Portfolio Register'!$U86),1),1)=DATE(2026,9,1),'Portfolio Register'!$A86&amp;" (1)",IF(EDATE(DATE(YEAR('Portfolio Register'!$U86),MONTH('Portfolio Register'!$U86),1),2)=DATE(2026,9,1),'Portfolio Register'!$A86&amp;" (2)",IF(EDATE(DATE(YEAR('Portfolio Register'!$U86),MONTH('Portfolio Register'!$U86),1),3)=DATE(2026,9,1),'Portfolio Register'!$A86&amp;" (FINAL)",""))),"")))</f>
        <v/>
      </c>
      <c r="J87" s="108" t="str">
        <f aca="false">IF('Portfolio Register'!$A86="","",IF('Portfolio Register'!$U86="","",IFERROR(IF(EDATE(DATE(YEAR('Portfolio Register'!$U86),MONTH('Portfolio Register'!$U86),1),1)=DATE(2026,10,1),'Portfolio Register'!$A86&amp;" (1)",IF(EDATE(DATE(YEAR('Portfolio Register'!$U86),MONTH('Portfolio Register'!$U86),1),2)=DATE(2026,10,1),'Portfolio Register'!$A86&amp;" (2)",IF(EDATE(DATE(YEAR('Portfolio Register'!$U86),MONTH('Portfolio Register'!$U86),1),3)=DATE(2026,10,1),'Portfolio Register'!$A86&amp;" (FINAL)",""))),"")))</f>
        <v/>
      </c>
      <c r="K87" s="106" t="str">
        <f aca="false">IF('Portfolio Register'!$A86="","",IF('Portfolio Register'!$U86="","",IFERROR(IF(EDATE(DATE(YEAR('Portfolio Register'!$U86),MONTH('Portfolio Register'!$U86),1),1)=DATE(2026,11,1),'Portfolio Register'!$A86&amp;" (1)",IF(EDATE(DATE(YEAR('Portfolio Register'!$U86),MONTH('Portfolio Register'!$U86),1),2)=DATE(2026,11,1),'Portfolio Register'!$A86&amp;" (2)",IF(EDATE(DATE(YEAR('Portfolio Register'!$U86),MONTH('Portfolio Register'!$U86),1),3)=DATE(2026,11,1),'Portfolio Register'!$A86&amp;" (FINAL)",""))),"")))</f>
        <v/>
      </c>
      <c r="L87" s="106" t="str">
        <f aca="false">IF('Portfolio Register'!$A86="","",IF('Portfolio Register'!$U86="","",IFERROR(IF(EDATE(DATE(YEAR('Portfolio Register'!$U86),MONTH('Portfolio Register'!$U86),1),1)=DATE(2026,12,1),'Portfolio Register'!$A86&amp;" (1)",IF(EDATE(DATE(YEAR('Portfolio Register'!$U86),MONTH('Portfolio Register'!$U86),1),2)=DATE(2026,12,1),'Portfolio Register'!$A86&amp;" (2)",IF(EDATE(DATE(YEAR('Portfolio Register'!$U86),MONTH('Portfolio Register'!$U86),1),3)=DATE(2026,12,1),'Portfolio Register'!$A86&amp;" (FINAL)",""))),"")))</f>
        <v/>
      </c>
      <c r="M87" s="109" t="str">
        <f aca="false">IF('Portfolio Register'!$A86="","",IF('Portfolio Register'!$U86="","",IFERROR(IF(EDATE(DATE(YEAR('Portfolio Register'!$U86),MONTH('Portfolio Register'!$U86),1),1)=DATE(2027,1,1),'Portfolio Register'!$A86&amp;" (1)",IF(EDATE(DATE(YEAR('Portfolio Register'!$U86),MONTH('Portfolio Register'!$U86),1),2)=DATE(2027,1,1),'Portfolio Register'!$A86&amp;" (2)",IF(EDATE(DATE(YEAR('Portfolio Register'!$U86),MONTH('Portfolio Register'!$U86),1),3)=DATE(2027,1,1),'Portfolio Register'!$A86&amp;" (FINAL)",""))),"")))</f>
        <v/>
      </c>
      <c r="N87" s="106" t="str">
        <f aca="false">IF('Portfolio Register'!$A86="","",IF('Portfolio Register'!$U86="","",IFERROR(IF(EDATE(DATE(YEAR('Portfolio Register'!$U86),MONTH('Portfolio Register'!$U86),1),1)=DATE(2027,2,1),'Portfolio Register'!$A86&amp;" (1)",IF(EDATE(DATE(YEAR('Portfolio Register'!$U86),MONTH('Portfolio Register'!$U86),1),2)=DATE(2027,2,1),'Portfolio Register'!$A86&amp;" (2)",IF(EDATE(DATE(YEAR('Portfolio Register'!$U86),MONTH('Portfolio Register'!$U86),1),3)=DATE(2027,2,1),'Portfolio Register'!$A86&amp;" (FINAL)",""))),"")))</f>
        <v/>
      </c>
      <c r="O87" s="106" t="str">
        <f aca="false">IF('Portfolio Register'!$A86="","",IF('Portfolio Register'!$U86="","",IFERROR(IF(EDATE(DATE(YEAR('Portfolio Register'!$U86),MONTH('Portfolio Register'!$U86),1),1)=DATE(2027,3,1),'Portfolio Register'!$A86&amp;" (1)",IF(EDATE(DATE(YEAR('Portfolio Register'!$U86),MONTH('Portfolio Register'!$U86),1),2)=DATE(2027,3,1),'Portfolio Register'!$A86&amp;" (2)",IF(EDATE(DATE(YEAR('Portfolio Register'!$U86),MONTH('Portfolio Register'!$U86),1),3)=DATE(2027,3,1),'Portfolio Register'!$A86&amp;" (FINAL)",""))),"")))</f>
        <v/>
      </c>
      <c r="P87" s="106" t="str">
        <f aca="false">IF('Portfolio Register'!$A86="","",IF('Portfolio Register'!$U86="","",IFERROR(IF(EDATE(DATE(YEAR('Portfolio Register'!$U86),MONTH('Portfolio Register'!$U86),1),1)=DATE(2027,4,1),'Portfolio Register'!$A86&amp;" (1)",IF(EDATE(DATE(YEAR('Portfolio Register'!$U86),MONTH('Portfolio Register'!$U86),1),2)=DATE(2027,4,1),'Portfolio Register'!$A86&amp;" (2)",IF(EDATE(DATE(YEAR('Portfolio Register'!$U86),MONTH('Portfolio Register'!$U86),1),3)=DATE(2027,4,1),'Portfolio Register'!$A86&amp;" (FINAL)",""))),"")))</f>
        <v/>
      </c>
      <c r="Q87" s="106" t="str">
        <f aca="false">IF('Portfolio Register'!$A86="","",IF('Portfolio Register'!$U86="","",IFERROR(IF(EDATE(DATE(YEAR('Portfolio Register'!$U86),MONTH('Portfolio Register'!$U86),1),1)=DATE(2027,5,1),'Portfolio Register'!$A86&amp;" (1)",IF(EDATE(DATE(YEAR('Portfolio Register'!$U86),MONTH('Portfolio Register'!$U86),1),2)=DATE(2027,5,1),'Portfolio Register'!$A86&amp;" (2)",IF(EDATE(DATE(YEAR('Portfolio Register'!$U86),MONTH('Portfolio Register'!$U86),1),3)=DATE(2027,5,1),'Portfolio Register'!$A86&amp;" (FINAL)",""))),"")))</f>
        <v/>
      </c>
      <c r="R87" s="106" t="str">
        <f aca="false">IF('Portfolio Register'!$A86="","",IF('Portfolio Register'!$U86="","",IFERROR(IF(EDATE(DATE(YEAR('Portfolio Register'!$U86),MONTH('Portfolio Register'!$U86),1),1)=DATE(2027,6,1),'Portfolio Register'!$A86&amp;" (1)",IF(EDATE(DATE(YEAR('Portfolio Register'!$U86),MONTH('Portfolio Register'!$U86),1),2)=DATE(2027,6,1),'Portfolio Register'!$A86&amp;" (2)",IF(EDATE(DATE(YEAR('Portfolio Register'!$U86),MONTH('Portfolio Register'!$U86),1),3)=DATE(2027,6,1),'Portfolio Register'!$A86&amp;" (FINAL)",""))),"")))</f>
        <v/>
      </c>
      <c r="S87" s="106" t="str">
        <f aca="false">IF('Portfolio Register'!$A86="","",IF('Portfolio Register'!$U86="","",IFERROR(IF(EDATE(DATE(YEAR('Portfolio Register'!$U86),MONTH('Portfolio Register'!$U86),1),1)=DATE(2027,7,1),'Portfolio Register'!$A86&amp;" (1)",IF(EDATE(DATE(YEAR('Portfolio Register'!$U86),MONTH('Portfolio Register'!$U86),1),2)=DATE(2027,7,1),'Portfolio Register'!$A86&amp;" (2)",IF(EDATE(DATE(YEAR('Portfolio Register'!$U86),MONTH('Portfolio Register'!$U86),1),3)=DATE(2027,7,1),'Portfolio Register'!$A86&amp;" (FINAL)",""))),"")))</f>
        <v/>
      </c>
      <c r="T87" s="106" t="str">
        <f aca="false">IF('Portfolio Register'!$A86="","",IF('Portfolio Register'!$U86="","",IFERROR(IF(EDATE(DATE(YEAR('Portfolio Register'!$U86),MONTH('Portfolio Register'!$U86),1),1)=DATE(2027,8,1),'Portfolio Register'!$A86&amp;" (1)",IF(EDATE(DATE(YEAR('Portfolio Register'!$U86),MONTH('Portfolio Register'!$U86),1),2)=DATE(2027,8,1),'Portfolio Register'!$A86&amp;" (2)",IF(EDATE(DATE(YEAR('Portfolio Register'!$U86),MONTH('Portfolio Register'!$U86),1),3)=DATE(2027,8,1),'Portfolio Register'!$A86&amp;" (FINAL)",""))),"")))</f>
        <v/>
      </c>
      <c r="U87" s="106" t="str">
        <f aca="false">IF('Portfolio Register'!$A86="","",IF('Portfolio Register'!$U86="","",IFERROR(IF(EDATE(DATE(YEAR('Portfolio Register'!$U86),MONTH('Portfolio Register'!$U86),1),1)=DATE(2027,9,1),'Portfolio Register'!$A86&amp;" (1)",IF(EDATE(DATE(YEAR('Portfolio Register'!$U86),MONTH('Portfolio Register'!$U86),1),2)=DATE(2027,9,1),'Portfolio Register'!$A86&amp;" (2)",IF(EDATE(DATE(YEAR('Portfolio Register'!$U86),MONTH('Portfolio Register'!$U86),1),3)=DATE(2027,9,1),'Portfolio Register'!$A86&amp;" (FINAL)",""))),"")))</f>
        <v/>
      </c>
      <c r="V87" s="106" t="str">
        <f aca="false">IF('Portfolio Register'!$A86="","",IF('Portfolio Register'!$U86="","",IFERROR(IF(EDATE(DATE(YEAR('Portfolio Register'!$U86),MONTH('Portfolio Register'!$U86),1),1)=DATE(2027,10,1),'Portfolio Register'!$A86&amp;" (1)",IF(EDATE(DATE(YEAR('Portfolio Register'!$U86),MONTH('Portfolio Register'!$U86),1),2)=DATE(2027,10,1),'Portfolio Register'!$A86&amp;" (2)",IF(EDATE(DATE(YEAR('Portfolio Register'!$U86),MONTH('Portfolio Register'!$U86),1),3)=DATE(2027,10,1),'Portfolio Register'!$A86&amp;" (FINAL)",""))),"")))</f>
        <v/>
      </c>
      <c r="W87" s="106" t="str">
        <f aca="false">IF('Portfolio Register'!$A86="","",IF('Portfolio Register'!$U86="","",IFERROR(IF(EDATE(DATE(YEAR('Portfolio Register'!$U86),MONTH('Portfolio Register'!$U86),1),1)=DATE(2027,11,1),'Portfolio Register'!$A86&amp;" (1)",IF(EDATE(DATE(YEAR('Portfolio Register'!$U86),MONTH('Portfolio Register'!$U86),1),2)=DATE(2027,11,1),'Portfolio Register'!$A86&amp;" (2)",IF(EDATE(DATE(YEAR('Portfolio Register'!$U86),MONTH('Portfolio Register'!$U86),1),3)=DATE(2027,11,1),'Portfolio Register'!$A86&amp;" (FINAL)",""))),"")))</f>
        <v/>
      </c>
      <c r="X87" s="106" t="str">
        <f aca="false">IF('Portfolio Register'!$A86="","",IF('Portfolio Register'!$U86="","",IFERROR(IF(EDATE(DATE(YEAR('Portfolio Register'!$U86),MONTH('Portfolio Register'!$U86),1),1)=DATE(2027,12,1),'Portfolio Register'!$A86&amp;" (1)",IF(EDATE(DATE(YEAR('Portfolio Register'!$U86),MONTH('Portfolio Register'!$U86),1),2)=DATE(2027,12,1),'Portfolio Register'!$A86&amp;" (2)",IF(EDATE(DATE(YEAR('Portfolio Register'!$U86),MONTH('Portfolio Register'!$U86),1),3)=DATE(2027,12,1),'Portfolio Register'!$A86&amp;" (FINAL)",""))),"")))</f>
        <v/>
      </c>
    </row>
    <row r="88" customFormat="false" ht="21.95" hidden="false" customHeight="true" outlineLevel="0" collapsed="false">
      <c r="A88" s="106" t="str">
        <f aca="false">IF('Portfolio Register'!$A87="","",IF('Portfolio Register'!$U87="","",IFERROR(IF(EDATE(DATE(YEAR('Portfolio Register'!$U87),MONTH('Portfolio Register'!$U87),1),1)=DATE(2026,1,1),'Portfolio Register'!$A87&amp;" (1)",IF(EDATE(DATE(YEAR('Portfolio Register'!$U87),MONTH('Portfolio Register'!$U87),1),2)=DATE(2026,1,1),'Portfolio Register'!$A87&amp;" (2)",IF(EDATE(DATE(YEAR('Portfolio Register'!$U87),MONTH('Portfolio Register'!$U87),1),3)=DATE(2026,1,1),'Portfolio Register'!$A87&amp;" (FINAL)",""))),"")))</f>
        <v/>
      </c>
      <c r="B88" s="106" t="str">
        <f aca="false">IF('Portfolio Register'!$A87="","",IF('Portfolio Register'!$U87="","",IFERROR(IF(EDATE(DATE(YEAR('Portfolio Register'!$U87),MONTH('Portfolio Register'!$U87),1),1)=DATE(2026,2,1),'Portfolio Register'!$A87&amp;" (1)",IF(EDATE(DATE(YEAR('Portfolio Register'!$U87),MONTH('Portfolio Register'!$U87),1),2)=DATE(2026,2,1),'Portfolio Register'!$A87&amp;" (2)",IF(EDATE(DATE(YEAR('Portfolio Register'!$U87),MONTH('Portfolio Register'!$U87),1),3)=DATE(2026,2,1),'Portfolio Register'!$A87&amp;" (FINAL)",""))),"")))</f>
        <v/>
      </c>
      <c r="C88" s="106" t="str">
        <f aca="false">IF('Portfolio Register'!$A87="","",IF('Portfolio Register'!$U87="","",IFERROR(IF(EDATE(DATE(YEAR('Portfolio Register'!$U87),MONTH('Portfolio Register'!$U87),1),1)=DATE(2026,3,1),'Portfolio Register'!$A87&amp;" (1)",IF(EDATE(DATE(YEAR('Portfolio Register'!$U87),MONTH('Portfolio Register'!$U87),1),2)=DATE(2026,3,1),'Portfolio Register'!$A87&amp;" (2)",IF(EDATE(DATE(YEAR('Portfolio Register'!$U87),MONTH('Portfolio Register'!$U87),1),3)=DATE(2026,3,1),'Portfolio Register'!$A87&amp;" (FINAL)",""))),"")))</f>
        <v/>
      </c>
      <c r="D88" s="106" t="str">
        <f aca="false">IF('Portfolio Register'!$A87="","",IF('Portfolio Register'!$U87="","",IFERROR(IF(EDATE(DATE(YEAR('Portfolio Register'!$U87),MONTH('Portfolio Register'!$U87),1),1)=DATE(2026,4,1),'Portfolio Register'!$A87&amp;" (1)",IF(EDATE(DATE(YEAR('Portfolio Register'!$U87),MONTH('Portfolio Register'!$U87),1),2)=DATE(2026,4,1),'Portfolio Register'!$A87&amp;" (2)",IF(EDATE(DATE(YEAR('Portfolio Register'!$U87),MONTH('Portfolio Register'!$U87),1),3)=DATE(2026,4,1),'Portfolio Register'!$A87&amp;" (FINAL)",""))),"")))</f>
        <v/>
      </c>
      <c r="E88" s="106" t="str">
        <f aca="false">IF('Portfolio Register'!$A87="","",IF('Portfolio Register'!$U87="","",IFERROR(IF(EDATE(DATE(YEAR('Portfolio Register'!$U87),MONTH('Portfolio Register'!$U87),1),1)=DATE(2026,5,1),'Portfolio Register'!$A87&amp;" (1)",IF(EDATE(DATE(YEAR('Portfolio Register'!$U87),MONTH('Portfolio Register'!$U87),1),2)=DATE(2026,5,1),'Portfolio Register'!$A87&amp;" (2)",IF(EDATE(DATE(YEAR('Portfolio Register'!$U87),MONTH('Portfolio Register'!$U87),1),3)=DATE(2026,5,1),'Portfolio Register'!$A87&amp;" (FINAL)",""))),"")))</f>
        <v/>
      </c>
      <c r="F88" s="106" t="str">
        <f aca="false">IF('Portfolio Register'!$A87="","",IF('Portfolio Register'!$U87="","",IFERROR(IF(EDATE(DATE(YEAR('Portfolio Register'!$U87),MONTH('Portfolio Register'!$U87),1),1)=DATE(2026,6,1),'Portfolio Register'!$A87&amp;" (1)",IF(EDATE(DATE(YEAR('Portfolio Register'!$U87),MONTH('Portfolio Register'!$U87),1),2)=DATE(2026,6,1),'Portfolio Register'!$A87&amp;" (2)",IF(EDATE(DATE(YEAR('Portfolio Register'!$U87),MONTH('Portfolio Register'!$U87),1),3)=DATE(2026,6,1),'Portfolio Register'!$A87&amp;" (FINAL)",""))),"")))</f>
        <v/>
      </c>
      <c r="G88" s="106" t="str">
        <f aca="false">IF('Portfolio Register'!$A87="","",IF('Portfolio Register'!$U87="","",IFERROR(IF(EDATE(DATE(YEAR('Portfolio Register'!$U87),MONTH('Portfolio Register'!$U87),1),1)=DATE(2026,7,1),'Portfolio Register'!$A87&amp;" (1)",IF(EDATE(DATE(YEAR('Portfolio Register'!$U87),MONTH('Portfolio Register'!$U87),1),2)=DATE(2026,7,1),'Portfolio Register'!$A87&amp;" (2)",IF(EDATE(DATE(YEAR('Portfolio Register'!$U87),MONTH('Portfolio Register'!$U87),1),3)=DATE(2026,7,1),'Portfolio Register'!$A87&amp;" (FINAL)",""))),"")))</f>
        <v/>
      </c>
      <c r="H88" s="107" t="str">
        <f aca="false">IF('Portfolio Register'!$A87="","",IF('Portfolio Register'!$U87="","",IFERROR(IF(EDATE(DATE(YEAR('Portfolio Register'!$U87),MONTH('Portfolio Register'!$U87),1),1)=DATE(2026,8,1),'Portfolio Register'!$A87&amp;" (1)",IF(EDATE(DATE(YEAR('Portfolio Register'!$U87),MONTH('Portfolio Register'!$U87),1),2)=DATE(2026,8,1),'Portfolio Register'!$A87&amp;" (2)",IF(EDATE(DATE(YEAR('Portfolio Register'!$U87),MONTH('Portfolio Register'!$U87),1),3)=DATE(2026,8,1),'Portfolio Register'!$A87&amp;" (FINAL)",""))),"")))</f>
        <v/>
      </c>
      <c r="I88" s="108" t="str">
        <f aca="false">IF('Portfolio Register'!$A87="","",IF('Portfolio Register'!$U87="","",IFERROR(IF(EDATE(DATE(YEAR('Portfolio Register'!$U87),MONTH('Portfolio Register'!$U87),1),1)=DATE(2026,9,1),'Portfolio Register'!$A87&amp;" (1)",IF(EDATE(DATE(YEAR('Portfolio Register'!$U87),MONTH('Portfolio Register'!$U87),1),2)=DATE(2026,9,1),'Portfolio Register'!$A87&amp;" (2)",IF(EDATE(DATE(YEAR('Portfolio Register'!$U87),MONTH('Portfolio Register'!$U87),1),3)=DATE(2026,9,1),'Portfolio Register'!$A87&amp;" (FINAL)",""))),"")))</f>
        <v/>
      </c>
      <c r="J88" s="108" t="str">
        <f aca="false">IF('Portfolio Register'!$A87="","",IF('Portfolio Register'!$U87="","",IFERROR(IF(EDATE(DATE(YEAR('Portfolio Register'!$U87),MONTH('Portfolio Register'!$U87),1),1)=DATE(2026,10,1),'Portfolio Register'!$A87&amp;" (1)",IF(EDATE(DATE(YEAR('Portfolio Register'!$U87),MONTH('Portfolio Register'!$U87),1),2)=DATE(2026,10,1),'Portfolio Register'!$A87&amp;" (2)",IF(EDATE(DATE(YEAR('Portfolio Register'!$U87),MONTH('Portfolio Register'!$U87),1),3)=DATE(2026,10,1),'Portfolio Register'!$A87&amp;" (FINAL)",""))),"")))</f>
        <v/>
      </c>
      <c r="K88" s="106" t="str">
        <f aca="false">IF('Portfolio Register'!$A87="","",IF('Portfolio Register'!$U87="","",IFERROR(IF(EDATE(DATE(YEAR('Portfolio Register'!$U87),MONTH('Portfolio Register'!$U87),1),1)=DATE(2026,11,1),'Portfolio Register'!$A87&amp;" (1)",IF(EDATE(DATE(YEAR('Portfolio Register'!$U87),MONTH('Portfolio Register'!$U87),1),2)=DATE(2026,11,1),'Portfolio Register'!$A87&amp;" (2)",IF(EDATE(DATE(YEAR('Portfolio Register'!$U87),MONTH('Portfolio Register'!$U87),1),3)=DATE(2026,11,1),'Portfolio Register'!$A87&amp;" (FINAL)",""))),"")))</f>
        <v/>
      </c>
      <c r="L88" s="106" t="str">
        <f aca="false">IF('Portfolio Register'!$A87="","",IF('Portfolio Register'!$U87="","",IFERROR(IF(EDATE(DATE(YEAR('Portfolio Register'!$U87),MONTH('Portfolio Register'!$U87),1),1)=DATE(2026,12,1),'Portfolio Register'!$A87&amp;" (1)",IF(EDATE(DATE(YEAR('Portfolio Register'!$U87),MONTH('Portfolio Register'!$U87),1),2)=DATE(2026,12,1),'Portfolio Register'!$A87&amp;" (2)",IF(EDATE(DATE(YEAR('Portfolio Register'!$U87),MONTH('Portfolio Register'!$U87),1),3)=DATE(2026,12,1),'Portfolio Register'!$A87&amp;" (FINAL)",""))),"")))</f>
        <v/>
      </c>
      <c r="M88" s="109" t="str">
        <f aca="false">IF('Portfolio Register'!$A87="","",IF('Portfolio Register'!$U87="","",IFERROR(IF(EDATE(DATE(YEAR('Portfolio Register'!$U87),MONTH('Portfolio Register'!$U87),1),1)=DATE(2027,1,1),'Portfolio Register'!$A87&amp;" (1)",IF(EDATE(DATE(YEAR('Portfolio Register'!$U87),MONTH('Portfolio Register'!$U87),1),2)=DATE(2027,1,1),'Portfolio Register'!$A87&amp;" (2)",IF(EDATE(DATE(YEAR('Portfolio Register'!$U87),MONTH('Portfolio Register'!$U87),1),3)=DATE(2027,1,1),'Portfolio Register'!$A87&amp;" (FINAL)",""))),"")))</f>
        <v/>
      </c>
      <c r="N88" s="106" t="str">
        <f aca="false">IF('Portfolio Register'!$A87="","",IF('Portfolio Register'!$U87="","",IFERROR(IF(EDATE(DATE(YEAR('Portfolio Register'!$U87),MONTH('Portfolio Register'!$U87),1),1)=DATE(2027,2,1),'Portfolio Register'!$A87&amp;" (1)",IF(EDATE(DATE(YEAR('Portfolio Register'!$U87),MONTH('Portfolio Register'!$U87),1),2)=DATE(2027,2,1),'Portfolio Register'!$A87&amp;" (2)",IF(EDATE(DATE(YEAR('Portfolio Register'!$U87),MONTH('Portfolio Register'!$U87),1),3)=DATE(2027,2,1),'Portfolio Register'!$A87&amp;" (FINAL)",""))),"")))</f>
        <v/>
      </c>
      <c r="O88" s="106" t="str">
        <f aca="false">IF('Portfolio Register'!$A87="","",IF('Portfolio Register'!$U87="","",IFERROR(IF(EDATE(DATE(YEAR('Portfolio Register'!$U87),MONTH('Portfolio Register'!$U87),1),1)=DATE(2027,3,1),'Portfolio Register'!$A87&amp;" (1)",IF(EDATE(DATE(YEAR('Portfolio Register'!$U87),MONTH('Portfolio Register'!$U87),1),2)=DATE(2027,3,1),'Portfolio Register'!$A87&amp;" (2)",IF(EDATE(DATE(YEAR('Portfolio Register'!$U87),MONTH('Portfolio Register'!$U87),1),3)=DATE(2027,3,1),'Portfolio Register'!$A87&amp;" (FINAL)",""))),"")))</f>
        <v/>
      </c>
      <c r="P88" s="106" t="str">
        <f aca="false">IF('Portfolio Register'!$A87="","",IF('Portfolio Register'!$U87="","",IFERROR(IF(EDATE(DATE(YEAR('Portfolio Register'!$U87),MONTH('Portfolio Register'!$U87),1),1)=DATE(2027,4,1),'Portfolio Register'!$A87&amp;" (1)",IF(EDATE(DATE(YEAR('Portfolio Register'!$U87),MONTH('Portfolio Register'!$U87),1),2)=DATE(2027,4,1),'Portfolio Register'!$A87&amp;" (2)",IF(EDATE(DATE(YEAR('Portfolio Register'!$U87),MONTH('Portfolio Register'!$U87),1),3)=DATE(2027,4,1),'Portfolio Register'!$A87&amp;" (FINAL)",""))),"")))</f>
        <v/>
      </c>
      <c r="Q88" s="106" t="str">
        <f aca="false">IF('Portfolio Register'!$A87="","",IF('Portfolio Register'!$U87="","",IFERROR(IF(EDATE(DATE(YEAR('Portfolio Register'!$U87),MONTH('Portfolio Register'!$U87),1),1)=DATE(2027,5,1),'Portfolio Register'!$A87&amp;" (1)",IF(EDATE(DATE(YEAR('Portfolio Register'!$U87),MONTH('Portfolio Register'!$U87),1),2)=DATE(2027,5,1),'Portfolio Register'!$A87&amp;" (2)",IF(EDATE(DATE(YEAR('Portfolio Register'!$U87),MONTH('Portfolio Register'!$U87),1),3)=DATE(2027,5,1),'Portfolio Register'!$A87&amp;" (FINAL)",""))),"")))</f>
        <v/>
      </c>
      <c r="R88" s="106" t="str">
        <f aca="false">IF('Portfolio Register'!$A87="","",IF('Portfolio Register'!$U87="","",IFERROR(IF(EDATE(DATE(YEAR('Portfolio Register'!$U87),MONTH('Portfolio Register'!$U87),1),1)=DATE(2027,6,1),'Portfolio Register'!$A87&amp;" (1)",IF(EDATE(DATE(YEAR('Portfolio Register'!$U87),MONTH('Portfolio Register'!$U87),1),2)=DATE(2027,6,1),'Portfolio Register'!$A87&amp;" (2)",IF(EDATE(DATE(YEAR('Portfolio Register'!$U87),MONTH('Portfolio Register'!$U87),1),3)=DATE(2027,6,1),'Portfolio Register'!$A87&amp;" (FINAL)",""))),"")))</f>
        <v/>
      </c>
      <c r="S88" s="106" t="str">
        <f aca="false">IF('Portfolio Register'!$A87="","",IF('Portfolio Register'!$U87="","",IFERROR(IF(EDATE(DATE(YEAR('Portfolio Register'!$U87),MONTH('Portfolio Register'!$U87),1),1)=DATE(2027,7,1),'Portfolio Register'!$A87&amp;" (1)",IF(EDATE(DATE(YEAR('Portfolio Register'!$U87),MONTH('Portfolio Register'!$U87),1),2)=DATE(2027,7,1),'Portfolio Register'!$A87&amp;" (2)",IF(EDATE(DATE(YEAR('Portfolio Register'!$U87),MONTH('Portfolio Register'!$U87),1),3)=DATE(2027,7,1),'Portfolio Register'!$A87&amp;" (FINAL)",""))),"")))</f>
        <v/>
      </c>
      <c r="T88" s="106" t="str">
        <f aca="false">IF('Portfolio Register'!$A87="","",IF('Portfolio Register'!$U87="","",IFERROR(IF(EDATE(DATE(YEAR('Portfolio Register'!$U87),MONTH('Portfolio Register'!$U87),1),1)=DATE(2027,8,1),'Portfolio Register'!$A87&amp;" (1)",IF(EDATE(DATE(YEAR('Portfolio Register'!$U87),MONTH('Portfolio Register'!$U87),1),2)=DATE(2027,8,1),'Portfolio Register'!$A87&amp;" (2)",IF(EDATE(DATE(YEAR('Portfolio Register'!$U87),MONTH('Portfolio Register'!$U87),1),3)=DATE(2027,8,1),'Portfolio Register'!$A87&amp;" (FINAL)",""))),"")))</f>
        <v/>
      </c>
      <c r="U88" s="106" t="str">
        <f aca="false">IF('Portfolio Register'!$A87="","",IF('Portfolio Register'!$U87="","",IFERROR(IF(EDATE(DATE(YEAR('Portfolio Register'!$U87),MONTH('Portfolio Register'!$U87),1),1)=DATE(2027,9,1),'Portfolio Register'!$A87&amp;" (1)",IF(EDATE(DATE(YEAR('Portfolio Register'!$U87),MONTH('Portfolio Register'!$U87),1),2)=DATE(2027,9,1),'Portfolio Register'!$A87&amp;" (2)",IF(EDATE(DATE(YEAR('Portfolio Register'!$U87),MONTH('Portfolio Register'!$U87),1),3)=DATE(2027,9,1),'Portfolio Register'!$A87&amp;" (FINAL)",""))),"")))</f>
        <v/>
      </c>
      <c r="V88" s="106" t="str">
        <f aca="false">IF('Portfolio Register'!$A87="","",IF('Portfolio Register'!$U87="","",IFERROR(IF(EDATE(DATE(YEAR('Portfolio Register'!$U87),MONTH('Portfolio Register'!$U87),1),1)=DATE(2027,10,1),'Portfolio Register'!$A87&amp;" (1)",IF(EDATE(DATE(YEAR('Portfolio Register'!$U87),MONTH('Portfolio Register'!$U87),1),2)=DATE(2027,10,1),'Portfolio Register'!$A87&amp;" (2)",IF(EDATE(DATE(YEAR('Portfolio Register'!$U87),MONTH('Portfolio Register'!$U87),1),3)=DATE(2027,10,1),'Portfolio Register'!$A87&amp;" (FINAL)",""))),"")))</f>
        <v/>
      </c>
      <c r="W88" s="106" t="str">
        <f aca="false">IF('Portfolio Register'!$A87="","",IF('Portfolio Register'!$U87="","",IFERROR(IF(EDATE(DATE(YEAR('Portfolio Register'!$U87),MONTH('Portfolio Register'!$U87),1),1)=DATE(2027,11,1),'Portfolio Register'!$A87&amp;" (1)",IF(EDATE(DATE(YEAR('Portfolio Register'!$U87),MONTH('Portfolio Register'!$U87),1),2)=DATE(2027,11,1),'Portfolio Register'!$A87&amp;" (2)",IF(EDATE(DATE(YEAR('Portfolio Register'!$U87),MONTH('Portfolio Register'!$U87),1),3)=DATE(2027,11,1),'Portfolio Register'!$A87&amp;" (FINAL)",""))),"")))</f>
        <v/>
      </c>
      <c r="X88" s="106" t="str">
        <f aca="false">IF('Portfolio Register'!$A87="","",IF('Portfolio Register'!$U87="","",IFERROR(IF(EDATE(DATE(YEAR('Portfolio Register'!$U87),MONTH('Portfolio Register'!$U87),1),1)=DATE(2027,12,1),'Portfolio Register'!$A87&amp;" (1)",IF(EDATE(DATE(YEAR('Portfolio Register'!$U87),MONTH('Portfolio Register'!$U87),1),2)=DATE(2027,12,1),'Portfolio Register'!$A87&amp;" (2)",IF(EDATE(DATE(YEAR('Portfolio Register'!$U87),MONTH('Portfolio Register'!$U87),1),3)=DATE(2027,12,1),'Portfolio Register'!$A87&amp;" (FINAL)",""))),"")))</f>
        <v/>
      </c>
    </row>
    <row r="89" customFormat="false" ht="21.95" hidden="false" customHeight="true" outlineLevel="0" collapsed="false">
      <c r="A89" s="106" t="str">
        <f aca="false">IF('Portfolio Register'!$A88="","",IF('Portfolio Register'!$U88="","",IFERROR(IF(EDATE(DATE(YEAR('Portfolio Register'!$U88),MONTH('Portfolio Register'!$U88),1),1)=DATE(2026,1,1),'Portfolio Register'!$A88&amp;" (1)",IF(EDATE(DATE(YEAR('Portfolio Register'!$U88),MONTH('Portfolio Register'!$U88),1),2)=DATE(2026,1,1),'Portfolio Register'!$A88&amp;" (2)",IF(EDATE(DATE(YEAR('Portfolio Register'!$U88),MONTH('Portfolio Register'!$U88),1),3)=DATE(2026,1,1),'Portfolio Register'!$A88&amp;" (FINAL)",""))),"")))</f>
        <v/>
      </c>
      <c r="B89" s="106" t="str">
        <f aca="false">IF('Portfolio Register'!$A88="","",IF('Portfolio Register'!$U88="","",IFERROR(IF(EDATE(DATE(YEAR('Portfolio Register'!$U88),MONTH('Portfolio Register'!$U88),1),1)=DATE(2026,2,1),'Portfolio Register'!$A88&amp;" (1)",IF(EDATE(DATE(YEAR('Portfolio Register'!$U88),MONTH('Portfolio Register'!$U88),1),2)=DATE(2026,2,1),'Portfolio Register'!$A88&amp;" (2)",IF(EDATE(DATE(YEAR('Portfolio Register'!$U88),MONTH('Portfolio Register'!$U88),1),3)=DATE(2026,2,1),'Portfolio Register'!$A88&amp;" (FINAL)",""))),"")))</f>
        <v/>
      </c>
      <c r="C89" s="106" t="str">
        <f aca="false">IF('Portfolio Register'!$A88="","",IF('Portfolio Register'!$U88="","",IFERROR(IF(EDATE(DATE(YEAR('Portfolio Register'!$U88),MONTH('Portfolio Register'!$U88),1),1)=DATE(2026,3,1),'Portfolio Register'!$A88&amp;" (1)",IF(EDATE(DATE(YEAR('Portfolio Register'!$U88),MONTH('Portfolio Register'!$U88),1),2)=DATE(2026,3,1),'Portfolio Register'!$A88&amp;" (2)",IF(EDATE(DATE(YEAR('Portfolio Register'!$U88),MONTH('Portfolio Register'!$U88),1),3)=DATE(2026,3,1),'Portfolio Register'!$A88&amp;" (FINAL)",""))),"")))</f>
        <v/>
      </c>
      <c r="D89" s="106" t="str">
        <f aca="false">IF('Portfolio Register'!$A88="","",IF('Portfolio Register'!$U88="","",IFERROR(IF(EDATE(DATE(YEAR('Portfolio Register'!$U88),MONTH('Portfolio Register'!$U88),1),1)=DATE(2026,4,1),'Portfolio Register'!$A88&amp;" (1)",IF(EDATE(DATE(YEAR('Portfolio Register'!$U88),MONTH('Portfolio Register'!$U88),1),2)=DATE(2026,4,1),'Portfolio Register'!$A88&amp;" (2)",IF(EDATE(DATE(YEAR('Portfolio Register'!$U88),MONTH('Portfolio Register'!$U88),1),3)=DATE(2026,4,1),'Portfolio Register'!$A88&amp;" (FINAL)",""))),"")))</f>
        <v/>
      </c>
      <c r="E89" s="106" t="str">
        <f aca="false">IF('Portfolio Register'!$A88="","",IF('Portfolio Register'!$U88="","",IFERROR(IF(EDATE(DATE(YEAR('Portfolio Register'!$U88),MONTH('Portfolio Register'!$U88),1),1)=DATE(2026,5,1),'Portfolio Register'!$A88&amp;" (1)",IF(EDATE(DATE(YEAR('Portfolio Register'!$U88),MONTH('Portfolio Register'!$U88),1),2)=DATE(2026,5,1),'Portfolio Register'!$A88&amp;" (2)",IF(EDATE(DATE(YEAR('Portfolio Register'!$U88),MONTH('Portfolio Register'!$U88),1),3)=DATE(2026,5,1),'Portfolio Register'!$A88&amp;" (FINAL)",""))),"")))</f>
        <v/>
      </c>
      <c r="F89" s="106" t="str">
        <f aca="false">IF('Portfolio Register'!$A88="","",IF('Portfolio Register'!$U88="","",IFERROR(IF(EDATE(DATE(YEAR('Portfolio Register'!$U88),MONTH('Portfolio Register'!$U88),1),1)=DATE(2026,6,1),'Portfolio Register'!$A88&amp;" (1)",IF(EDATE(DATE(YEAR('Portfolio Register'!$U88),MONTH('Portfolio Register'!$U88),1),2)=DATE(2026,6,1),'Portfolio Register'!$A88&amp;" (2)",IF(EDATE(DATE(YEAR('Portfolio Register'!$U88),MONTH('Portfolio Register'!$U88),1),3)=DATE(2026,6,1),'Portfolio Register'!$A88&amp;" (FINAL)",""))),"")))</f>
        <v/>
      </c>
      <c r="G89" s="106" t="str">
        <f aca="false">IF('Portfolio Register'!$A88="","",IF('Portfolio Register'!$U88="","",IFERROR(IF(EDATE(DATE(YEAR('Portfolio Register'!$U88),MONTH('Portfolio Register'!$U88),1),1)=DATE(2026,7,1),'Portfolio Register'!$A88&amp;" (1)",IF(EDATE(DATE(YEAR('Portfolio Register'!$U88),MONTH('Portfolio Register'!$U88),1),2)=DATE(2026,7,1),'Portfolio Register'!$A88&amp;" (2)",IF(EDATE(DATE(YEAR('Portfolio Register'!$U88),MONTH('Portfolio Register'!$U88),1),3)=DATE(2026,7,1),'Portfolio Register'!$A88&amp;" (FINAL)",""))),"")))</f>
        <v/>
      </c>
      <c r="H89" s="107" t="str">
        <f aca="false">IF('Portfolio Register'!$A88="","",IF('Portfolio Register'!$U88="","",IFERROR(IF(EDATE(DATE(YEAR('Portfolio Register'!$U88),MONTH('Portfolio Register'!$U88),1),1)=DATE(2026,8,1),'Portfolio Register'!$A88&amp;" (1)",IF(EDATE(DATE(YEAR('Portfolio Register'!$U88),MONTH('Portfolio Register'!$U88),1),2)=DATE(2026,8,1),'Portfolio Register'!$A88&amp;" (2)",IF(EDATE(DATE(YEAR('Portfolio Register'!$U88),MONTH('Portfolio Register'!$U88),1),3)=DATE(2026,8,1),'Portfolio Register'!$A88&amp;" (FINAL)",""))),"")))</f>
        <v/>
      </c>
      <c r="I89" s="108" t="str">
        <f aca="false">IF('Portfolio Register'!$A88="","",IF('Portfolio Register'!$U88="","",IFERROR(IF(EDATE(DATE(YEAR('Portfolio Register'!$U88),MONTH('Portfolio Register'!$U88),1),1)=DATE(2026,9,1),'Portfolio Register'!$A88&amp;" (1)",IF(EDATE(DATE(YEAR('Portfolio Register'!$U88),MONTH('Portfolio Register'!$U88),1),2)=DATE(2026,9,1),'Portfolio Register'!$A88&amp;" (2)",IF(EDATE(DATE(YEAR('Portfolio Register'!$U88),MONTH('Portfolio Register'!$U88),1),3)=DATE(2026,9,1),'Portfolio Register'!$A88&amp;" (FINAL)",""))),"")))</f>
        <v/>
      </c>
      <c r="J89" s="108" t="str">
        <f aca="false">IF('Portfolio Register'!$A88="","",IF('Portfolio Register'!$U88="","",IFERROR(IF(EDATE(DATE(YEAR('Portfolio Register'!$U88),MONTH('Portfolio Register'!$U88),1),1)=DATE(2026,10,1),'Portfolio Register'!$A88&amp;" (1)",IF(EDATE(DATE(YEAR('Portfolio Register'!$U88),MONTH('Portfolio Register'!$U88),1),2)=DATE(2026,10,1),'Portfolio Register'!$A88&amp;" (2)",IF(EDATE(DATE(YEAR('Portfolio Register'!$U88),MONTH('Portfolio Register'!$U88),1),3)=DATE(2026,10,1),'Portfolio Register'!$A88&amp;" (FINAL)",""))),"")))</f>
        <v/>
      </c>
      <c r="K89" s="106" t="str">
        <f aca="false">IF('Portfolio Register'!$A88="","",IF('Portfolio Register'!$U88="","",IFERROR(IF(EDATE(DATE(YEAR('Portfolio Register'!$U88),MONTH('Portfolio Register'!$U88),1),1)=DATE(2026,11,1),'Portfolio Register'!$A88&amp;" (1)",IF(EDATE(DATE(YEAR('Portfolio Register'!$U88),MONTH('Portfolio Register'!$U88),1),2)=DATE(2026,11,1),'Portfolio Register'!$A88&amp;" (2)",IF(EDATE(DATE(YEAR('Portfolio Register'!$U88),MONTH('Portfolio Register'!$U88),1),3)=DATE(2026,11,1),'Portfolio Register'!$A88&amp;" (FINAL)",""))),"")))</f>
        <v/>
      </c>
      <c r="L89" s="106" t="str">
        <f aca="false">IF('Portfolio Register'!$A88="","",IF('Portfolio Register'!$U88="","",IFERROR(IF(EDATE(DATE(YEAR('Portfolio Register'!$U88),MONTH('Portfolio Register'!$U88),1),1)=DATE(2026,12,1),'Portfolio Register'!$A88&amp;" (1)",IF(EDATE(DATE(YEAR('Portfolio Register'!$U88),MONTH('Portfolio Register'!$U88),1),2)=DATE(2026,12,1),'Portfolio Register'!$A88&amp;" (2)",IF(EDATE(DATE(YEAR('Portfolio Register'!$U88),MONTH('Portfolio Register'!$U88),1),3)=DATE(2026,12,1),'Portfolio Register'!$A88&amp;" (FINAL)",""))),"")))</f>
        <v/>
      </c>
      <c r="M89" s="109" t="str">
        <f aca="false">IF('Portfolio Register'!$A88="","",IF('Portfolio Register'!$U88="","",IFERROR(IF(EDATE(DATE(YEAR('Portfolio Register'!$U88),MONTH('Portfolio Register'!$U88),1),1)=DATE(2027,1,1),'Portfolio Register'!$A88&amp;" (1)",IF(EDATE(DATE(YEAR('Portfolio Register'!$U88),MONTH('Portfolio Register'!$U88),1),2)=DATE(2027,1,1),'Portfolio Register'!$A88&amp;" (2)",IF(EDATE(DATE(YEAR('Portfolio Register'!$U88),MONTH('Portfolio Register'!$U88),1),3)=DATE(2027,1,1),'Portfolio Register'!$A88&amp;" (FINAL)",""))),"")))</f>
        <v/>
      </c>
      <c r="N89" s="106" t="str">
        <f aca="false">IF('Portfolio Register'!$A88="","",IF('Portfolio Register'!$U88="","",IFERROR(IF(EDATE(DATE(YEAR('Portfolio Register'!$U88),MONTH('Portfolio Register'!$U88),1),1)=DATE(2027,2,1),'Portfolio Register'!$A88&amp;" (1)",IF(EDATE(DATE(YEAR('Portfolio Register'!$U88),MONTH('Portfolio Register'!$U88),1),2)=DATE(2027,2,1),'Portfolio Register'!$A88&amp;" (2)",IF(EDATE(DATE(YEAR('Portfolio Register'!$U88),MONTH('Portfolio Register'!$U88),1),3)=DATE(2027,2,1),'Portfolio Register'!$A88&amp;" (FINAL)",""))),"")))</f>
        <v/>
      </c>
      <c r="O89" s="106" t="str">
        <f aca="false">IF('Portfolio Register'!$A88="","",IF('Portfolio Register'!$U88="","",IFERROR(IF(EDATE(DATE(YEAR('Portfolio Register'!$U88),MONTH('Portfolio Register'!$U88),1),1)=DATE(2027,3,1),'Portfolio Register'!$A88&amp;" (1)",IF(EDATE(DATE(YEAR('Portfolio Register'!$U88),MONTH('Portfolio Register'!$U88),1),2)=DATE(2027,3,1),'Portfolio Register'!$A88&amp;" (2)",IF(EDATE(DATE(YEAR('Portfolio Register'!$U88),MONTH('Portfolio Register'!$U88),1),3)=DATE(2027,3,1),'Portfolio Register'!$A88&amp;" (FINAL)",""))),"")))</f>
        <v/>
      </c>
      <c r="P89" s="106" t="str">
        <f aca="false">IF('Portfolio Register'!$A88="","",IF('Portfolio Register'!$U88="","",IFERROR(IF(EDATE(DATE(YEAR('Portfolio Register'!$U88),MONTH('Portfolio Register'!$U88),1),1)=DATE(2027,4,1),'Portfolio Register'!$A88&amp;" (1)",IF(EDATE(DATE(YEAR('Portfolio Register'!$U88),MONTH('Portfolio Register'!$U88),1),2)=DATE(2027,4,1),'Portfolio Register'!$A88&amp;" (2)",IF(EDATE(DATE(YEAR('Portfolio Register'!$U88),MONTH('Portfolio Register'!$U88),1),3)=DATE(2027,4,1),'Portfolio Register'!$A88&amp;" (FINAL)",""))),"")))</f>
        <v/>
      </c>
      <c r="Q89" s="106" t="str">
        <f aca="false">IF('Portfolio Register'!$A88="","",IF('Portfolio Register'!$U88="","",IFERROR(IF(EDATE(DATE(YEAR('Portfolio Register'!$U88),MONTH('Portfolio Register'!$U88),1),1)=DATE(2027,5,1),'Portfolio Register'!$A88&amp;" (1)",IF(EDATE(DATE(YEAR('Portfolio Register'!$U88),MONTH('Portfolio Register'!$U88),1),2)=DATE(2027,5,1),'Portfolio Register'!$A88&amp;" (2)",IF(EDATE(DATE(YEAR('Portfolio Register'!$U88),MONTH('Portfolio Register'!$U88),1),3)=DATE(2027,5,1),'Portfolio Register'!$A88&amp;" (FINAL)",""))),"")))</f>
        <v/>
      </c>
      <c r="R89" s="106" t="str">
        <f aca="false">IF('Portfolio Register'!$A88="","",IF('Portfolio Register'!$U88="","",IFERROR(IF(EDATE(DATE(YEAR('Portfolio Register'!$U88),MONTH('Portfolio Register'!$U88),1),1)=DATE(2027,6,1),'Portfolio Register'!$A88&amp;" (1)",IF(EDATE(DATE(YEAR('Portfolio Register'!$U88),MONTH('Portfolio Register'!$U88),1),2)=DATE(2027,6,1),'Portfolio Register'!$A88&amp;" (2)",IF(EDATE(DATE(YEAR('Portfolio Register'!$U88),MONTH('Portfolio Register'!$U88),1),3)=DATE(2027,6,1),'Portfolio Register'!$A88&amp;" (FINAL)",""))),"")))</f>
        <v/>
      </c>
      <c r="S89" s="106" t="str">
        <f aca="false">IF('Portfolio Register'!$A88="","",IF('Portfolio Register'!$U88="","",IFERROR(IF(EDATE(DATE(YEAR('Portfolio Register'!$U88),MONTH('Portfolio Register'!$U88),1),1)=DATE(2027,7,1),'Portfolio Register'!$A88&amp;" (1)",IF(EDATE(DATE(YEAR('Portfolio Register'!$U88),MONTH('Portfolio Register'!$U88),1),2)=DATE(2027,7,1),'Portfolio Register'!$A88&amp;" (2)",IF(EDATE(DATE(YEAR('Portfolio Register'!$U88),MONTH('Portfolio Register'!$U88),1),3)=DATE(2027,7,1),'Portfolio Register'!$A88&amp;" (FINAL)",""))),"")))</f>
        <v/>
      </c>
      <c r="T89" s="106" t="str">
        <f aca="false">IF('Portfolio Register'!$A88="","",IF('Portfolio Register'!$U88="","",IFERROR(IF(EDATE(DATE(YEAR('Portfolio Register'!$U88),MONTH('Portfolio Register'!$U88),1),1)=DATE(2027,8,1),'Portfolio Register'!$A88&amp;" (1)",IF(EDATE(DATE(YEAR('Portfolio Register'!$U88),MONTH('Portfolio Register'!$U88),1),2)=DATE(2027,8,1),'Portfolio Register'!$A88&amp;" (2)",IF(EDATE(DATE(YEAR('Portfolio Register'!$U88),MONTH('Portfolio Register'!$U88),1),3)=DATE(2027,8,1),'Portfolio Register'!$A88&amp;" (FINAL)",""))),"")))</f>
        <v/>
      </c>
      <c r="U89" s="106" t="str">
        <f aca="false">IF('Portfolio Register'!$A88="","",IF('Portfolio Register'!$U88="","",IFERROR(IF(EDATE(DATE(YEAR('Portfolio Register'!$U88),MONTH('Portfolio Register'!$U88),1),1)=DATE(2027,9,1),'Portfolio Register'!$A88&amp;" (1)",IF(EDATE(DATE(YEAR('Portfolio Register'!$U88),MONTH('Portfolio Register'!$U88),1),2)=DATE(2027,9,1),'Portfolio Register'!$A88&amp;" (2)",IF(EDATE(DATE(YEAR('Portfolio Register'!$U88),MONTH('Portfolio Register'!$U88),1),3)=DATE(2027,9,1),'Portfolio Register'!$A88&amp;" (FINAL)",""))),"")))</f>
        <v/>
      </c>
      <c r="V89" s="106" t="str">
        <f aca="false">IF('Portfolio Register'!$A88="","",IF('Portfolio Register'!$U88="","",IFERROR(IF(EDATE(DATE(YEAR('Portfolio Register'!$U88),MONTH('Portfolio Register'!$U88),1),1)=DATE(2027,10,1),'Portfolio Register'!$A88&amp;" (1)",IF(EDATE(DATE(YEAR('Portfolio Register'!$U88),MONTH('Portfolio Register'!$U88),1),2)=DATE(2027,10,1),'Portfolio Register'!$A88&amp;" (2)",IF(EDATE(DATE(YEAR('Portfolio Register'!$U88),MONTH('Portfolio Register'!$U88),1),3)=DATE(2027,10,1),'Portfolio Register'!$A88&amp;" (FINAL)",""))),"")))</f>
        <v/>
      </c>
      <c r="W89" s="106" t="str">
        <f aca="false">IF('Portfolio Register'!$A88="","",IF('Portfolio Register'!$U88="","",IFERROR(IF(EDATE(DATE(YEAR('Portfolio Register'!$U88),MONTH('Portfolio Register'!$U88),1),1)=DATE(2027,11,1),'Portfolio Register'!$A88&amp;" (1)",IF(EDATE(DATE(YEAR('Portfolio Register'!$U88),MONTH('Portfolio Register'!$U88),1),2)=DATE(2027,11,1),'Portfolio Register'!$A88&amp;" (2)",IF(EDATE(DATE(YEAR('Portfolio Register'!$U88),MONTH('Portfolio Register'!$U88),1),3)=DATE(2027,11,1),'Portfolio Register'!$A88&amp;" (FINAL)",""))),"")))</f>
        <v/>
      </c>
      <c r="X89" s="106" t="str">
        <f aca="false">IF('Portfolio Register'!$A88="","",IF('Portfolio Register'!$U88="","",IFERROR(IF(EDATE(DATE(YEAR('Portfolio Register'!$U88),MONTH('Portfolio Register'!$U88),1),1)=DATE(2027,12,1),'Portfolio Register'!$A88&amp;" (1)",IF(EDATE(DATE(YEAR('Portfolio Register'!$U88),MONTH('Portfolio Register'!$U88),1),2)=DATE(2027,12,1),'Portfolio Register'!$A88&amp;" (2)",IF(EDATE(DATE(YEAR('Portfolio Register'!$U88),MONTH('Portfolio Register'!$U88),1),3)=DATE(2027,12,1),'Portfolio Register'!$A88&amp;" (FINAL)",""))),"")))</f>
        <v/>
      </c>
    </row>
    <row r="90" customFormat="false" ht="21.95" hidden="false" customHeight="true" outlineLevel="0" collapsed="false">
      <c r="A90" s="106" t="str">
        <f aca="false">IF('Portfolio Register'!$A89="","",IF('Portfolio Register'!$U89="","",IFERROR(IF(EDATE(DATE(YEAR('Portfolio Register'!$U89),MONTH('Portfolio Register'!$U89),1),1)=DATE(2026,1,1),'Portfolio Register'!$A89&amp;" (1)",IF(EDATE(DATE(YEAR('Portfolio Register'!$U89),MONTH('Portfolio Register'!$U89),1),2)=DATE(2026,1,1),'Portfolio Register'!$A89&amp;" (2)",IF(EDATE(DATE(YEAR('Portfolio Register'!$U89),MONTH('Portfolio Register'!$U89),1),3)=DATE(2026,1,1),'Portfolio Register'!$A89&amp;" (FINAL)",""))),"")))</f>
        <v/>
      </c>
      <c r="B90" s="106" t="str">
        <f aca="false">IF('Portfolio Register'!$A89="","",IF('Portfolio Register'!$U89="","",IFERROR(IF(EDATE(DATE(YEAR('Portfolio Register'!$U89),MONTH('Portfolio Register'!$U89),1),1)=DATE(2026,2,1),'Portfolio Register'!$A89&amp;" (1)",IF(EDATE(DATE(YEAR('Portfolio Register'!$U89),MONTH('Portfolio Register'!$U89),1),2)=DATE(2026,2,1),'Portfolio Register'!$A89&amp;" (2)",IF(EDATE(DATE(YEAR('Portfolio Register'!$U89),MONTH('Portfolio Register'!$U89),1),3)=DATE(2026,2,1),'Portfolio Register'!$A89&amp;" (FINAL)",""))),"")))</f>
        <v/>
      </c>
      <c r="C90" s="106" t="str">
        <f aca="false">IF('Portfolio Register'!$A89="","",IF('Portfolio Register'!$U89="","",IFERROR(IF(EDATE(DATE(YEAR('Portfolio Register'!$U89),MONTH('Portfolio Register'!$U89),1),1)=DATE(2026,3,1),'Portfolio Register'!$A89&amp;" (1)",IF(EDATE(DATE(YEAR('Portfolio Register'!$U89),MONTH('Portfolio Register'!$U89),1),2)=DATE(2026,3,1),'Portfolio Register'!$A89&amp;" (2)",IF(EDATE(DATE(YEAR('Portfolio Register'!$U89),MONTH('Portfolio Register'!$U89),1),3)=DATE(2026,3,1),'Portfolio Register'!$A89&amp;" (FINAL)",""))),"")))</f>
        <v/>
      </c>
      <c r="D90" s="106" t="str">
        <f aca="false">IF('Portfolio Register'!$A89="","",IF('Portfolio Register'!$U89="","",IFERROR(IF(EDATE(DATE(YEAR('Portfolio Register'!$U89),MONTH('Portfolio Register'!$U89),1),1)=DATE(2026,4,1),'Portfolio Register'!$A89&amp;" (1)",IF(EDATE(DATE(YEAR('Portfolio Register'!$U89),MONTH('Portfolio Register'!$U89),1),2)=DATE(2026,4,1),'Portfolio Register'!$A89&amp;" (2)",IF(EDATE(DATE(YEAR('Portfolio Register'!$U89),MONTH('Portfolio Register'!$U89),1),3)=DATE(2026,4,1),'Portfolio Register'!$A89&amp;" (FINAL)",""))),"")))</f>
        <v/>
      </c>
      <c r="E90" s="106" t="str">
        <f aca="false">IF('Portfolio Register'!$A89="","",IF('Portfolio Register'!$U89="","",IFERROR(IF(EDATE(DATE(YEAR('Portfolio Register'!$U89),MONTH('Portfolio Register'!$U89),1),1)=DATE(2026,5,1),'Portfolio Register'!$A89&amp;" (1)",IF(EDATE(DATE(YEAR('Portfolio Register'!$U89),MONTH('Portfolio Register'!$U89),1),2)=DATE(2026,5,1),'Portfolio Register'!$A89&amp;" (2)",IF(EDATE(DATE(YEAR('Portfolio Register'!$U89),MONTH('Portfolio Register'!$U89),1),3)=DATE(2026,5,1),'Portfolio Register'!$A89&amp;" (FINAL)",""))),"")))</f>
        <v/>
      </c>
      <c r="F90" s="106" t="str">
        <f aca="false">IF('Portfolio Register'!$A89="","",IF('Portfolio Register'!$U89="","",IFERROR(IF(EDATE(DATE(YEAR('Portfolio Register'!$U89),MONTH('Portfolio Register'!$U89),1),1)=DATE(2026,6,1),'Portfolio Register'!$A89&amp;" (1)",IF(EDATE(DATE(YEAR('Portfolio Register'!$U89),MONTH('Portfolio Register'!$U89),1),2)=DATE(2026,6,1),'Portfolio Register'!$A89&amp;" (2)",IF(EDATE(DATE(YEAR('Portfolio Register'!$U89),MONTH('Portfolio Register'!$U89),1),3)=DATE(2026,6,1),'Portfolio Register'!$A89&amp;" (FINAL)",""))),"")))</f>
        <v/>
      </c>
      <c r="G90" s="106" t="str">
        <f aca="false">IF('Portfolio Register'!$A89="","",IF('Portfolio Register'!$U89="","",IFERROR(IF(EDATE(DATE(YEAR('Portfolio Register'!$U89),MONTH('Portfolio Register'!$U89),1),1)=DATE(2026,7,1),'Portfolio Register'!$A89&amp;" (1)",IF(EDATE(DATE(YEAR('Portfolio Register'!$U89),MONTH('Portfolio Register'!$U89),1),2)=DATE(2026,7,1),'Portfolio Register'!$A89&amp;" (2)",IF(EDATE(DATE(YEAR('Portfolio Register'!$U89),MONTH('Portfolio Register'!$U89),1),3)=DATE(2026,7,1),'Portfolio Register'!$A89&amp;" (FINAL)",""))),"")))</f>
        <v/>
      </c>
      <c r="H90" s="107" t="str">
        <f aca="false">IF('Portfolio Register'!$A89="","",IF('Portfolio Register'!$U89="","",IFERROR(IF(EDATE(DATE(YEAR('Portfolio Register'!$U89),MONTH('Portfolio Register'!$U89),1),1)=DATE(2026,8,1),'Portfolio Register'!$A89&amp;" (1)",IF(EDATE(DATE(YEAR('Portfolio Register'!$U89),MONTH('Portfolio Register'!$U89),1),2)=DATE(2026,8,1),'Portfolio Register'!$A89&amp;" (2)",IF(EDATE(DATE(YEAR('Portfolio Register'!$U89),MONTH('Portfolio Register'!$U89),1),3)=DATE(2026,8,1),'Portfolio Register'!$A89&amp;" (FINAL)",""))),"")))</f>
        <v/>
      </c>
      <c r="I90" s="108" t="str">
        <f aca="false">IF('Portfolio Register'!$A89="","",IF('Portfolio Register'!$U89="","",IFERROR(IF(EDATE(DATE(YEAR('Portfolio Register'!$U89),MONTH('Portfolio Register'!$U89),1),1)=DATE(2026,9,1),'Portfolio Register'!$A89&amp;" (1)",IF(EDATE(DATE(YEAR('Portfolio Register'!$U89),MONTH('Portfolio Register'!$U89),1),2)=DATE(2026,9,1),'Portfolio Register'!$A89&amp;" (2)",IF(EDATE(DATE(YEAR('Portfolio Register'!$U89),MONTH('Portfolio Register'!$U89),1),3)=DATE(2026,9,1),'Portfolio Register'!$A89&amp;" (FINAL)",""))),"")))</f>
        <v/>
      </c>
      <c r="J90" s="108" t="str">
        <f aca="false">IF('Portfolio Register'!$A89="","",IF('Portfolio Register'!$U89="","",IFERROR(IF(EDATE(DATE(YEAR('Portfolio Register'!$U89),MONTH('Portfolio Register'!$U89),1),1)=DATE(2026,10,1),'Portfolio Register'!$A89&amp;" (1)",IF(EDATE(DATE(YEAR('Portfolio Register'!$U89),MONTH('Portfolio Register'!$U89),1),2)=DATE(2026,10,1),'Portfolio Register'!$A89&amp;" (2)",IF(EDATE(DATE(YEAR('Portfolio Register'!$U89),MONTH('Portfolio Register'!$U89),1),3)=DATE(2026,10,1),'Portfolio Register'!$A89&amp;" (FINAL)",""))),"")))</f>
        <v/>
      </c>
      <c r="K90" s="106" t="str">
        <f aca="false">IF('Portfolio Register'!$A89="","",IF('Portfolio Register'!$U89="","",IFERROR(IF(EDATE(DATE(YEAR('Portfolio Register'!$U89),MONTH('Portfolio Register'!$U89),1),1)=DATE(2026,11,1),'Portfolio Register'!$A89&amp;" (1)",IF(EDATE(DATE(YEAR('Portfolio Register'!$U89),MONTH('Portfolio Register'!$U89),1),2)=DATE(2026,11,1),'Portfolio Register'!$A89&amp;" (2)",IF(EDATE(DATE(YEAR('Portfolio Register'!$U89),MONTH('Portfolio Register'!$U89),1),3)=DATE(2026,11,1),'Portfolio Register'!$A89&amp;" (FINAL)",""))),"")))</f>
        <v/>
      </c>
      <c r="L90" s="106" t="str">
        <f aca="false">IF('Portfolio Register'!$A89="","",IF('Portfolio Register'!$U89="","",IFERROR(IF(EDATE(DATE(YEAR('Portfolio Register'!$U89),MONTH('Portfolio Register'!$U89),1),1)=DATE(2026,12,1),'Portfolio Register'!$A89&amp;" (1)",IF(EDATE(DATE(YEAR('Portfolio Register'!$U89),MONTH('Portfolio Register'!$U89),1),2)=DATE(2026,12,1),'Portfolio Register'!$A89&amp;" (2)",IF(EDATE(DATE(YEAR('Portfolio Register'!$U89),MONTH('Portfolio Register'!$U89),1),3)=DATE(2026,12,1),'Portfolio Register'!$A89&amp;" (FINAL)",""))),"")))</f>
        <v/>
      </c>
      <c r="M90" s="109" t="str">
        <f aca="false">IF('Portfolio Register'!$A89="","",IF('Portfolio Register'!$U89="","",IFERROR(IF(EDATE(DATE(YEAR('Portfolio Register'!$U89),MONTH('Portfolio Register'!$U89),1),1)=DATE(2027,1,1),'Portfolio Register'!$A89&amp;" (1)",IF(EDATE(DATE(YEAR('Portfolio Register'!$U89),MONTH('Portfolio Register'!$U89),1),2)=DATE(2027,1,1),'Portfolio Register'!$A89&amp;" (2)",IF(EDATE(DATE(YEAR('Portfolio Register'!$U89),MONTH('Portfolio Register'!$U89),1),3)=DATE(2027,1,1),'Portfolio Register'!$A89&amp;" (FINAL)",""))),"")))</f>
        <v/>
      </c>
      <c r="N90" s="106" t="str">
        <f aca="false">IF('Portfolio Register'!$A89="","",IF('Portfolio Register'!$U89="","",IFERROR(IF(EDATE(DATE(YEAR('Portfolio Register'!$U89),MONTH('Portfolio Register'!$U89),1),1)=DATE(2027,2,1),'Portfolio Register'!$A89&amp;" (1)",IF(EDATE(DATE(YEAR('Portfolio Register'!$U89),MONTH('Portfolio Register'!$U89),1),2)=DATE(2027,2,1),'Portfolio Register'!$A89&amp;" (2)",IF(EDATE(DATE(YEAR('Portfolio Register'!$U89),MONTH('Portfolio Register'!$U89),1),3)=DATE(2027,2,1),'Portfolio Register'!$A89&amp;" (FINAL)",""))),"")))</f>
        <v/>
      </c>
      <c r="O90" s="106" t="str">
        <f aca="false">IF('Portfolio Register'!$A89="","",IF('Portfolio Register'!$U89="","",IFERROR(IF(EDATE(DATE(YEAR('Portfolio Register'!$U89),MONTH('Portfolio Register'!$U89),1),1)=DATE(2027,3,1),'Portfolio Register'!$A89&amp;" (1)",IF(EDATE(DATE(YEAR('Portfolio Register'!$U89),MONTH('Portfolio Register'!$U89),1),2)=DATE(2027,3,1),'Portfolio Register'!$A89&amp;" (2)",IF(EDATE(DATE(YEAR('Portfolio Register'!$U89),MONTH('Portfolio Register'!$U89),1),3)=DATE(2027,3,1),'Portfolio Register'!$A89&amp;" (FINAL)",""))),"")))</f>
        <v/>
      </c>
      <c r="P90" s="106" t="str">
        <f aca="false">IF('Portfolio Register'!$A89="","",IF('Portfolio Register'!$U89="","",IFERROR(IF(EDATE(DATE(YEAR('Portfolio Register'!$U89),MONTH('Portfolio Register'!$U89),1),1)=DATE(2027,4,1),'Portfolio Register'!$A89&amp;" (1)",IF(EDATE(DATE(YEAR('Portfolio Register'!$U89),MONTH('Portfolio Register'!$U89),1),2)=DATE(2027,4,1),'Portfolio Register'!$A89&amp;" (2)",IF(EDATE(DATE(YEAR('Portfolio Register'!$U89),MONTH('Portfolio Register'!$U89),1),3)=DATE(2027,4,1),'Portfolio Register'!$A89&amp;" (FINAL)",""))),"")))</f>
        <v/>
      </c>
      <c r="Q90" s="106" t="str">
        <f aca="false">IF('Portfolio Register'!$A89="","",IF('Portfolio Register'!$U89="","",IFERROR(IF(EDATE(DATE(YEAR('Portfolio Register'!$U89),MONTH('Portfolio Register'!$U89),1),1)=DATE(2027,5,1),'Portfolio Register'!$A89&amp;" (1)",IF(EDATE(DATE(YEAR('Portfolio Register'!$U89),MONTH('Portfolio Register'!$U89),1),2)=DATE(2027,5,1),'Portfolio Register'!$A89&amp;" (2)",IF(EDATE(DATE(YEAR('Portfolio Register'!$U89),MONTH('Portfolio Register'!$U89),1),3)=DATE(2027,5,1),'Portfolio Register'!$A89&amp;" (FINAL)",""))),"")))</f>
        <v/>
      </c>
      <c r="R90" s="106" t="str">
        <f aca="false">IF('Portfolio Register'!$A89="","",IF('Portfolio Register'!$U89="","",IFERROR(IF(EDATE(DATE(YEAR('Portfolio Register'!$U89),MONTH('Portfolio Register'!$U89),1),1)=DATE(2027,6,1),'Portfolio Register'!$A89&amp;" (1)",IF(EDATE(DATE(YEAR('Portfolio Register'!$U89),MONTH('Portfolio Register'!$U89),1),2)=DATE(2027,6,1),'Portfolio Register'!$A89&amp;" (2)",IF(EDATE(DATE(YEAR('Portfolio Register'!$U89),MONTH('Portfolio Register'!$U89),1),3)=DATE(2027,6,1),'Portfolio Register'!$A89&amp;" (FINAL)",""))),"")))</f>
        <v/>
      </c>
      <c r="S90" s="106" t="str">
        <f aca="false">IF('Portfolio Register'!$A89="","",IF('Portfolio Register'!$U89="","",IFERROR(IF(EDATE(DATE(YEAR('Portfolio Register'!$U89),MONTH('Portfolio Register'!$U89),1),1)=DATE(2027,7,1),'Portfolio Register'!$A89&amp;" (1)",IF(EDATE(DATE(YEAR('Portfolio Register'!$U89),MONTH('Portfolio Register'!$U89),1),2)=DATE(2027,7,1),'Portfolio Register'!$A89&amp;" (2)",IF(EDATE(DATE(YEAR('Portfolio Register'!$U89),MONTH('Portfolio Register'!$U89),1),3)=DATE(2027,7,1),'Portfolio Register'!$A89&amp;" (FINAL)",""))),"")))</f>
        <v/>
      </c>
      <c r="T90" s="106" t="str">
        <f aca="false">IF('Portfolio Register'!$A89="","",IF('Portfolio Register'!$U89="","",IFERROR(IF(EDATE(DATE(YEAR('Portfolio Register'!$U89),MONTH('Portfolio Register'!$U89),1),1)=DATE(2027,8,1),'Portfolio Register'!$A89&amp;" (1)",IF(EDATE(DATE(YEAR('Portfolio Register'!$U89),MONTH('Portfolio Register'!$U89),1),2)=DATE(2027,8,1),'Portfolio Register'!$A89&amp;" (2)",IF(EDATE(DATE(YEAR('Portfolio Register'!$U89),MONTH('Portfolio Register'!$U89),1),3)=DATE(2027,8,1),'Portfolio Register'!$A89&amp;" (FINAL)",""))),"")))</f>
        <v/>
      </c>
      <c r="U90" s="106" t="str">
        <f aca="false">IF('Portfolio Register'!$A89="","",IF('Portfolio Register'!$U89="","",IFERROR(IF(EDATE(DATE(YEAR('Portfolio Register'!$U89),MONTH('Portfolio Register'!$U89),1),1)=DATE(2027,9,1),'Portfolio Register'!$A89&amp;" (1)",IF(EDATE(DATE(YEAR('Portfolio Register'!$U89),MONTH('Portfolio Register'!$U89),1),2)=DATE(2027,9,1),'Portfolio Register'!$A89&amp;" (2)",IF(EDATE(DATE(YEAR('Portfolio Register'!$U89),MONTH('Portfolio Register'!$U89),1),3)=DATE(2027,9,1),'Portfolio Register'!$A89&amp;" (FINAL)",""))),"")))</f>
        <v/>
      </c>
      <c r="V90" s="106" t="str">
        <f aca="false">IF('Portfolio Register'!$A89="","",IF('Portfolio Register'!$U89="","",IFERROR(IF(EDATE(DATE(YEAR('Portfolio Register'!$U89),MONTH('Portfolio Register'!$U89),1),1)=DATE(2027,10,1),'Portfolio Register'!$A89&amp;" (1)",IF(EDATE(DATE(YEAR('Portfolio Register'!$U89),MONTH('Portfolio Register'!$U89),1),2)=DATE(2027,10,1),'Portfolio Register'!$A89&amp;" (2)",IF(EDATE(DATE(YEAR('Portfolio Register'!$U89),MONTH('Portfolio Register'!$U89),1),3)=DATE(2027,10,1),'Portfolio Register'!$A89&amp;" (FINAL)",""))),"")))</f>
        <v/>
      </c>
      <c r="W90" s="106" t="str">
        <f aca="false">IF('Portfolio Register'!$A89="","",IF('Portfolio Register'!$U89="","",IFERROR(IF(EDATE(DATE(YEAR('Portfolio Register'!$U89),MONTH('Portfolio Register'!$U89),1),1)=DATE(2027,11,1),'Portfolio Register'!$A89&amp;" (1)",IF(EDATE(DATE(YEAR('Portfolio Register'!$U89),MONTH('Portfolio Register'!$U89),1),2)=DATE(2027,11,1),'Portfolio Register'!$A89&amp;" (2)",IF(EDATE(DATE(YEAR('Portfolio Register'!$U89),MONTH('Portfolio Register'!$U89),1),3)=DATE(2027,11,1),'Portfolio Register'!$A89&amp;" (FINAL)",""))),"")))</f>
        <v/>
      </c>
      <c r="X90" s="106" t="str">
        <f aca="false">IF('Portfolio Register'!$A89="","",IF('Portfolio Register'!$U89="","",IFERROR(IF(EDATE(DATE(YEAR('Portfolio Register'!$U89),MONTH('Portfolio Register'!$U89),1),1)=DATE(2027,12,1),'Portfolio Register'!$A89&amp;" (1)",IF(EDATE(DATE(YEAR('Portfolio Register'!$U89),MONTH('Portfolio Register'!$U89),1),2)=DATE(2027,12,1),'Portfolio Register'!$A89&amp;" (2)",IF(EDATE(DATE(YEAR('Portfolio Register'!$U89),MONTH('Portfolio Register'!$U89),1),3)=DATE(2027,12,1),'Portfolio Register'!$A89&amp;" (FINAL)",""))),"")))</f>
        <v/>
      </c>
    </row>
    <row r="91" customFormat="false" ht="21.95" hidden="false" customHeight="true" outlineLevel="0" collapsed="false">
      <c r="A91" s="106" t="str">
        <f aca="false">IF('Portfolio Register'!$A90="","",IF('Portfolio Register'!$U90="","",IFERROR(IF(EDATE(DATE(YEAR('Portfolio Register'!$U90),MONTH('Portfolio Register'!$U90),1),1)=DATE(2026,1,1),'Portfolio Register'!$A90&amp;" (1)",IF(EDATE(DATE(YEAR('Portfolio Register'!$U90),MONTH('Portfolio Register'!$U90),1),2)=DATE(2026,1,1),'Portfolio Register'!$A90&amp;" (2)",IF(EDATE(DATE(YEAR('Portfolio Register'!$U90),MONTH('Portfolio Register'!$U90),1),3)=DATE(2026,1,1),'Portfolio Register'!$A90&amp;" (FINAL)",""))),"")))</f>
        <v/>
      </c>
      <c r="B91" s="106" t="str">
        <f aca="false">IF('Portfolio Register'!$A90="","",IF('Portfolio Register'!$U90="","",IFERROR(IF(EDATE(DATE(YEAR('Portfolio Register'!$U90),MONTH('Portfolio Register'!$U90),1),1)=DATE(2026,2,1),'Portfolio Register'!$A90&amp;" (1)",IF(EDATE(DATE(YEAR('Portfolio Register'!$U90),MONTH('Portfolio Register'!$U90),1),2)=DATE(2026,2,1),'Portfolio Register'!$A90&amp;" (2)",IF(EDATE(DATE(YEAR('Portfolio Register'!$U90),MONTH('Portfolio Register'!$U90),1),3)=DATE(2026,2,1),'Portfolio Register'!$A90&amp;" (FINAL)",""))),"")))</f>
        <v/>
      </c>
      <c r="C91" s="106" t="str">
        <f aca="false">IF('Portfolio Register'!$A90="","",IF('Portfolio Register'!$U90="","",IFERROR(IF(EDATE(DATE(YEAR('Portfolio Register'!$U90),MONTH('Portfolio Register'!$U90),1),1)=DATE(2026,3,1),'Portfolio Register'!$A90&amp;" (1)",IF(EDATE(DATE(YEAR('Portfolio Register'!$U90),MONTH('Portfolio Register'!$U90),1),2)=DATE(2026,3,1),'Portfolio Register'!$A90&amp;" (2)",IF(EDATE(DATE(YEAR('Portfolio Register'!$U90),MONTH('Portfolio Register'!$U90),1),3)=DATE(2026,3,1),'Portfolio Register'!$A90&amp;" (FINAL)",""))),"")))</f>
        <v/>
      </c>
      <c r="D91" s="106" t="str">
        <f aca="false">IF('Portfolio Register'!$A90="","",IF('Portfolio Register'!$U90="","",IFERROR(IF(EDATE(DATE(YEAR('Portfolio Register'!$U90),MONTH('Portfolio Register'!$U90),1),1)=DATE(2026,4,1),'Portfolio Register'!$A90&amp;" (1)",IF(EDATE(DATE(YEAR('Portfolio Register'!$U90),MONTH('Portfolio Register'!$U90),1),2)=DATE(2026,4,1),'Portfolio Register'!$A90&amp;" (2)",IF(EDATE(DATE(YEAR('Portfolio Register'!$U90),MONTH('Portfolio Register'!$U90),1),3)=DATE(2026,4,1),'Portfolio Register'!$A90&amp;" (FINAL)",""))),"")))</f>
        <v/>
      </c>
      <c r="E91" s="106" t="str">
        <f aca="false">IF('Portfolio Register'!$A90="","",IF('Portfolio Register'!$U90="","",IFERROR(IF(EDATE(DATE(YEAR('Portfolio Register'!$U90),MONTH('Portfolio Register'!$U90),1),1)=DATE(2026,5,1),'Portfolio Register'!$A90&amp;" (1)",IF(EDATE(DATE(YEAR('Portfolio Register'!$U90),MONTH('Portfolio Register'!$U90),1),2)=DATE(2026,5,1),'Portfolio Register'!$A90&amp;" (2)",IF(EDATE(DATE(YEAR('Portfolio Register'!$U90),MONTH('Portfolio Register'!$U90),1),3)=DATE(2026,5,1),'Portfolio Register'!$A90&amp;" (FINAL)",""))),"")))</f>
        <v/>
      </c>
      <c r="F91" s="106" t="str">
        <f aca="false">IF('Portfolio Register'!$A90="","",IF('Portfolio Register'!$U90="","",IFERROR(IF(EDATE(DATE(YEAR('Portfolio Register'!$U90),MONTH('Portfolio Register'!$U90),1),1)=DATE(2026,6,1),'Portfolio Register'!$A90&amp;" (1)",IF(EDATE(DATE(YEAR('Portfolio Register'!$U90),MONTH('Portfolio Register'!$U90),1),2)=DATE(2026,6,1),'Portfolio Register'!$A90&amp;" (2)",IF(EDATE(DATE(YEAR('Portfolio Register'!$U90),MONTH('Portfolio Register'!$U90),1),3)=DATE(2026,6,1),'Portfolio Register'!$A90&amp;" (FINAL)",""))),"")))</f>
        <v/>
      </c>
      <c r="G91" s="106" t="str">
        <f aca="false">IF('Portfolio Register'!$A90="","",IF('Portfolio Register'!$U90="","",IFERROR(IF(EDATE(DATE(YEAR('Portfolio Register'!$U90),MONTH('Portfolio Register'!$U90),1),1)=DATE(2026,7,1),'Portfolio Register'!$A90&amp;" (1)",IF(EDATE(DATE(YEAR('Portfolio Register'!$U90),MONTH('Portfolio Register'!$U90),1),2)=DATE(2026,7,1),'Portfolio Register'!$A90&amp;" (2)",IF(EDATE(DATE(YEAR('Portfolio Register'!$U90),MONTH('Portfolio Register'!$U90),1),3)=DATE(2026,7,1),'Portfolio Register'!$A90&amp;" (FINAL)",""))),"")))</f>
        <v/>
      </c>
      <c r="H91" s="107" t="str">
        <f aca="false">IF('Portfolio Register'!$A90="","",IF('Portfolio Register'!$U90="","",IFERROR(IF(EDATE(DATE(YEAR('Portfolio Register'!$U90),MONTH('Portfolio Register'!$U90),1),1)=DATE(2026,8,1),'Portfolio Register'!$A90&amp;" (1)",IF(EDATE(DATE(YEAR('Portfolio Register'!$U90),MONTH('Portfolio Register'!$U90),1),2)=DATE(2026,8,1),'Portfolio Register'!$A90&amp;" (2)",IF(EDATE(DATE(YEAR('Portfolio Register'!$U90),MONTH('Portfolio Register'!$U90),1),3)=DATE(2026,8,1),'Portfolio Register'!$A90&amp;" (FINAL)",""))),"")))</f>
        <v/>
      </c>
      <c r="I91" s="108" t="str">
        <f aca="false">IF('Portfolio Register'!$A90="","",IF('Portfolio Register'!$U90="","",IFERROR(IF(EDATE(DATE(YEAR('Portfolio Register'!$U90),MONTH('Portfolio Register'!$U90),1),1)=DATE(2026,9,1),'Portfolio Register'!$A90&amp;" (1)",IF(EDATE(DATE(YEAR('Portfolio Register'!$U90),MONTH('Portfolio Register'!$U90),1),2)=DATE(2026,9,1),'Portfolio Register'!$A90&amp;" (2)",IF(EDATE(DATE(YEAR('Portfolio Register'!$U90),MONTH('Portfolio Register'!$U90),1),3)=DATE(2026,9,1),'Portfolio Register'!$A90&amp;" (FINAL)",""))),"")))</f>
        <v/>
      </c>
      <c r="J91" s="108" t="str">
        <f aca="false">IF('Portfolio Register'!$A90="","",IF('Portfolio Register'!$U90="","",IFERROR(IF(EDATE(DATE(YEAR('Portfolio Register'!$U90),MONTH('Portfolio Register'!$U90),1),1)=DATE(2026,10,1),'Portfolio Register'!$A90&amp;" (1)",IF(EDATE(DATE(YEAR('Portfolio Register'!$U90),MONTH('Portfolio Register'!$U90),1),2)=DATE(2026,10,1),'Portfolio Register'!$A90&amp;" (2)",IF(EDATE(DATE(YEAR('Portfolio Register'!$U90),MONTH('Portfolio Register'!$U90),1),3)=DATE(2026,10,1),'Portfolio Register'!$A90&amp;" (FINAL)",""))),"")))</f>
        <v/>
      </c>
      <c r="K91" s="106" t="str">
        <f aca="false">IF('Portfolio Register'!$A90="","",IF('Portfolio Register'!$U90="","",IFERROR(IF(EDATE(DATE(YEAR('Portfolio Register'!$U90),MONTH('Portfolio Register'!$U90),1),1)=DATE(2026,11,1),'Portfolio Register'!$A90&amp;" (1)",IF(EDATE(DATE(YEAR('Portfolio Register'!$U90),MONTH('Portfolio Register'!$U90),1),2)=DATE(2026,11,1),'Portfolio Register'!$A90&amp;" (2)",IF(EDATE(DATE(YEAR('Portfolio Register'!$U90),MONTH('Portfolio Register'!$U90),1),3)=DATE(2026,11,1),'Portfolio Register'!$A90&amp;" (FINAL)",""))),"")))</f>
        <v/>
      </c>
      <c r="L91" s="106" t="str">
        <f aca="false">IF('Portfolio Register'!$A90="","",IF('Portfolio Register'!$U90="","",IFERROR(IF(EDATE(DATE(YEAR('Portfolio Register'!$U90),MONTH('Portfolio Register'!$U90),1),1)=DATE(2026,12,1),'Portfolio Register'!$A90&amp;" (1)",IF(EDATE(DATE(YEAR('Portfolio Register'!$U90),MONTH('Portfolio Register'!$U90),1),2)=DATE(2026,12,1),'Portfolio Register'!$A90&amp;" (2)",IF(EDATE(DATE(YEAR('Portfolio Register'!$U90),MONTH('Portfolio Register'!$U90),1),3)=DATE(2026,12,1),'Portfolio Register'!$A90&amp;" (FINAL)",""))),"")))</f>
        <v/>
      </c>
      <c r="M91" s="109" t="str">
        <f aca="false">IF('Portfolio Register'!$A90="","",IF('Portfolio Register'!$U90="","",IFERROR(IF(EDATE(DATE(YEAR('Portfolio Register'!$U90),MONTH('Portfolio Register'!$U90),1),1)=DATE(2027,1,1),'Portfolio Register'!$A90&amp;" (1)",IF(EDATE(DATE(YEAR('Portfolio Register'!$U90),MONTH('Portfolio Register'!$U90),1),2)=DATE(2027,1,1),'Portfolio Register'!$A90&amp;" (2)",IF(EDATE(DATE(YEAR('Portfolio Register'!$U90),MONTH('Portfolio Register'!$U90),1),3)=DATE(2027,1,1),'Portfolio Register'!$A90&amp;" (FINAL)",""))),"")))</f>
        <v/>
      </c>
      <c r="N91" s="106" t="str">
        <f aca="false">IF('Portfolio Register'!$A90="","",IF('Portfolio Register'!$U90="","",IFERROR(IF(EDATE(DATE(YEAR('Portfolio Register'!$U90),MONTH('Portfolio Register'!$U90),1),1)=DATE(2027,2,1),'Portfolio Register'!$A90&amp;" (1)",IF(EDATE(DATE(YEAR('Portfolio Register'!$U90),MONTH('Portfolio Register'!$U90),1),2)=DATE(2027,2,1),'Portfolio Register'!$A90&amp;" (2)",IF(EDATE(DATE(YEAR('Portfolio Register'!$U90),MONTH('Portfolio Register'!$U90),1),3)=DATE(2027,2,1),'Portfolio Register'!$A90&amp;" (FINAL)",""))),"")))</f>
        <v/>
      </c>
      <c r="O91" s="106" t="str">
        <f aca="false">IF('Portfolio Register'!$A90="","",IF('Portfolio Register'!$U90="","",IFERROR(IF(EDATE(DATE(YEAR('Portfolio Register'!$U90),MONTH('Portfolio Register'!$U90),1),1)=DATE(2027,3,1),'Portfolio Register'!$A90&amp;" (1)",IF(EDATE(DATE(YEAR('Portfolio Register'!$U90),MONTH('Portfolio Register'!$U90),1),2)=DATE(2027,3,1),'Portfolio Register'!$A90&amp;" (2)",IF(EDATE(DATE(YEAR('Portfolio Register'!$U90),MONTH('Portfolio Register'!$U90),1),3)=DATE(2027,3,1),'Portfolio Register'!$A90&amp;" (FINAL)",""))),"")))</f>
        <v/>
      </c>
      <c r="P91" s="106" t="str">
        <f aca="false">IF('Portfolio Register'!$A90="","",IF('Portfolio Register'!$U90="","",IFERROR(IF(EDATE(DATE(YEAR('Portfolio Register'!$U90),MONTH('Portfolio Register'!$U90),1),1)=DATE(2027,4,1),'Portfolio Register'!$A90&amp;" (1)",IF(EDATE(DATE(YEAR('Portfolio Register'!$U90),MONTH('Portfolio Register'!$U90),1),2)=DATE(2027,4,1),'Portfolio Register'!$A90&amp;" (2)",IF(EDATE(DATE(YEAR('Portfolio Register'!$U90),MONTH('Portfolio Register'!$U90),1),3)=DATE(2027,4,1),'Portfolio Register'!$A90&amp;" (FINAL)",""))),"")))</f>
        <v/>
      </c>
      <c r="Q91" s="106" t="str">
        <f aca="false">IF('Portfolio Register'!$A90="","",IF('Portfolio Register'!$U90="","",IFERROR(IF(EDATE(DATE(YEAR('Portfolio Register'!$U90),MONTH('Portfolio Register'!$U90),1),1)=DATE(2027,5,1),'Portfolio Register'!$A90&amp;" (1)",IF(EDATE(DATE(YEAR('Portfolio Register'!$U90),MONTH('Portfolio Register'!$U90),1),2)=DATE(2027,5,1),'Portfolio Register'!$A90&amp;" (2)",IF(EDATE(DATE(YEAR('Portfolio Register'!$U90),MONTH('Portfolio Register'!$U90),1),3)=DATE(2027,5,1),'Portfolio Register'!$A90&amp;" (FINAL)",""))),"")))</f>
        <v/>
      </c>
      <c r="R91" s="106" t="str">
        <f aca="false">IF('Portfolio Register'!$A90="","",IF('Portfolio Register'!$U90="","",IFERROR(IF(EDATE(DATE(YEAR('Portfolio Register'!$U90),MONTH('Portfolio Register'!$U90),1),1)=DATE(2027,6,1),'Portfolio Register'!$A90&amp;" (1)",IF(EDATE(DATE(YEAR('Portfolio Register'!$U90),MONTH('Portfolio Register'!$U90),1),2)=DATE(2027,6,1),'Portfolio Register'!$A90&amp;" (2)",IF(EDATE(DATE(YEAR('Portfolio Register'!$U90),MONTH('Portfolio Register'!$U90),1),3)=DATE(2027,6,1),'Portfolio Register'!$A90&amp;" (FINAL)",""))),"")))</f>
        <v/>
      </c>
      <c r="S91" s="106" t="str">
        <f aca="false">IF('Portfolio Register'!$A90="","",IF('Portfolio Register'!$U90="","",IFERROR(IF(EDATE(DATE(YEAR('Portfolio Register'!$U90),MONTH('Portfolio Register'!$U90),1),1)=DATE(2027,7,1),'Portfolio Register'!$A90&amp;" (1)",IF(EDATE(DATE(YEAR('Portfolio Register'!$U90),MONTH('Portfolio Register'!$U90),1),2)=DATE(2027,7,1),'Portfolio Register'!$A90&amp;" (2)",IF(EDATE(DATE(YEAR('Portfolio Register'!$U90),MONTH('Portfolio Register'!$U90),1),3)=DATE(2027,7,1),'Portfolio Register'!$A90&amp;" (FINAL)",""))),"")))</f>
        <v/>
      </c>
      <c r="T91" s="106" t="str">
        <f aca="false">IF('Portfolio Register'!$A90="","",IF('Portfolio Register'!$U90="","",IFERROR(IF(EDATE(DATE(YEAR('Portfolio Register'!$U90),MONTH('Portfolio Register'!$U90),1),1)=DATE(2027,8,1),'Portfolio Register'!$A90&amp;" (1)",IF(EDATE(DATE(YEAR('Portfolio Register'!$U90),MONTH('Portfolio Register'!$U90),1),2)=DATE(2027,8,1),'Portfolio Register'!$A90&amp;" (2)",IF(EDATE(DATE(YEAR('Portfolio Register'!$U90),MONTH('Portfolio Register'!$U90),1),3)=DATE(2027,8,1),'Portfolio Register'!$A90&amp;" (FINAL)",""))),"")))</f>
        <v/>
      </c>
      <c r="U91" s="106" t="str">
        <f aca="false">IF('Portfolio Register'!$A90="","",IF('Portfolio Register'!$U90="","",IFERROR(IF(EDATE(DATE(YEAR('Portfolio Register'!$U90),MONTH('Portfolio Register'!$U90),1),1)=DATE(2027,9,1),'Portfolio Register'!$A90&amp;" (1)",IF(EDATE(DATE(YEAR('Portfolio Register'!$U90),MONTH('Portfolio Register'!$U90),1),2)=DATE(2027,9,1),'Portfolio Register'!$A90&amp;" (2)",IF(EDATE(DATE(YEAR('Portfolio Register'!$U90),MONTH('Portfolio Register'!$U90),1),3)=DATE(2027,9,1),'Portfolio Register'!$A90&amp;" (FINAL)",""))),"")))</f>
        <v/>
      </c>
      <c r="V91" s="106" t="str">
        <f aca="false">IF('Portfolio Register'!$A90="","",IF('Portfolio Register'!$U90="","",IFERROR(IF(EDATE(DATE(YEAR('Portfolio Register'!$U90),MONTH('Portfolio Register'!$U90),1),1)=DATE(2027,10,1),'Portfolio Register'!$A90&amp;" (1)",IF(EDATE(DATE(YEAR('Portfolio Register'!$U90),MONTH('Portfolio Register'!$U90),1),2)=DATE(2027,10,1),'Portfolio Register'!$A90&amp;" (2)",IF(EDATE(DATE(YEAR('Portfolio Register'!$U90),MONTH('Portfolio Register'!$U90),1),3)=DATE(2027,10,1),'Portfolio Register'!$A90&amp;" (FINAL)",""))),"")))</f>
        <v/>
      </c>
      <c r="W91" s="106" t="str">
        <f aca="false">IF('Portfolio Register'!$A90="","",IF('Portfolio Register'!$U90="","",IFERROR(IF(EDATE(DATE(YEAR('Portfolio Register'!$U90),MONTH('Portfolio Register'!$U90),1),1)=DATE(2027,11,1),'Portfolio Register'!$A90&amp;" (1)",IF(EDATE(DATE(YEAR('Portfolio Register'!$U90),MONTH('Portfolio Register'!$U90),1),2)=DATE(2027,11,1),'Portfolio Register'!$A90&amp;" (2)",IF(EDATE(DATE(YEAR('Portfolio Register'!$U90),MONTH('Portfolio Register'!$U90),1),3)=DATE(2027,11,1),'Portfolio Register'!$A90&amp;" (FINAL)",""))),"")))</f>
        <v/>
      </c>
      <c r="X91" s="106" t="str">
        <f aca="false">IF('Portfolio Register'!$A90="","",IF('Portfolio Register'!$U90="","",IFERROR(IF(EDATE(DATE(YEAR('Portfolio Register'!$U90),MONTH('Portfolio Register'!$U90),1),1)=DATE(2027,12,1),'Portfolio Register'!$A90&amp;" (1)",IF(EDATE(DATE(YEAR('Portfolio Register'!$U90),MONTH('Portfolio Register'!$U90),1),2)=DATE(2027,12,1),'Portfolio Register'!$A90&amp;" (2)",IF(EDATE(DATE(YEAR('Portfolio Register'!$U90),MONTH('Portfolio Register'!$U90),1),3)=DATE(2027,12,1),'Portfolio Register'!$A90&amp;" (FINAL)",""))),"")))</f>
        <v/>
      </c>
    </row>
    <row r="92" customFormat="false" ht="21.95" hidden="false" customHeight="true" outlineLevel="0" collapsed="false">
      <c r="A92" s="106" t="str">
        <f aca="false">IF('Portfolio Register'!$A91="","",IF('Portfolio Register'!$U91="","",IFERROR(IF(EDATE(DATE(YEAR('Portfolio Register'!$U91),MONTH('Portfolio Register'!$U91),1),1)=DATE(2026,1,1),'Portfolio Register'!$A91&amp;" (1)",IF(EDATE(DATE(YEAR('Portfolio Register'!$U91),MONTH('Portfolio Register'!$U91),1),2)=DATE(2026,1,1),'Portfolio Register'!$A91&amp;" (2)",IF(EDATE(DATE(YEAR('Portfolio Register'!$U91),MONTH('Portfolio Register'!$U91),1),3)=DATE(2026,1,1),'Portfolio Register'!$A91&amp;" (FINAL)",""))),"")))</f>
        <v/>
      </c>
      <c r="B92" s="106" t="str">
        <f aca="false">IF('Portfolio Register'!$A91="","",IF('Portfolio Register'!$U91="","",IFERROR(IF(EDATE(DATE(YEAR('Portfolio Register'!$U91),MONTH('Portfolio Register'!$U91),1),1)=DATE(2026,2,1),'Portfolio Register'!$A91&amp;" (1)",IF(EDATE(DATE(YEAR('Portfolio Register'!$U91),MONTH('Portfolio Register'!$U91),1),2)=DATE(2026,2,1),'Portfolio Register'!$A91&amp;" (2)",IF(EDATE(DATE(YEAR('Portfolio Register'!$U91),MONTH('Portfolio Register'!$U91),1),3)=DATE(2026,2,1),'Portfolio Register'!$A91&amp;" (FINAL)",""))),"")))</f>
        <v/>
      </c>
      <c r="C92" s="106" t="str">
        <f aca="false">IF('Portfolio Register'!$A91="","",IF('Portfolio Register'!$U91="","",IFERROR(IF(EDATE(DATE(YEAR('Portfolio Register'!$U91),MONTH('Portfolio Register'!$U91),1),1)=DATE(2026,3,1),'Portfolio Register'!$A91&amp;" (1)",IF(EDATE(DATE(YEAR('Portfolio Register'!$U91),MONTH('Portfolio Register'!$U91),1),2)=DATE(2026,3,1),'Portfolio Register'!$A91&amp;" (2)",IF(EDATE(DATE(YEAR('Portfolio Register'!$U91),MONTH('Portfolio Register'!$U91),1),3)=DATE(2026,3,1),'Portfolio Register'!$A91&amp;" (FINAL)",""))),"")))</f>
        <v/>
      </c>
      <c r="D92" s="106" t="str">
        <f aca="false">IF('Portfolio Register'!$A91="","",IF('Portfolio Register'!$U91="","",IFERROR(IF(EDATE(DATE(YEAR('Portfolio Register'!$U91),MONTH('Portfolio Register'!$U91),1),1)=DATE(2026,4,1),'Portfolio Register'!$A91&amp;" (1)",IF(EDATE(DATE(YEAR('Portfolio Register'!$U91),MONTH('Portfolio Register'!$U91),1),2)=DATE(2026,4,1),'Portfolio Register'!$A91&amp;" (2)",IF(EDATE(DATE(YEAR('Portfolio Register'!$U91),MONTH('Portfolio Register'!$U91),1),3)=DATE(2026,4,1),'Portfolio Register'!$A91&amp;" (FINAL)",""))),"")))</f>
        <v/>
      </c>
      <c r="E92" s="106" t="str">
        <f aca="false">IF('Portfolio Register'!$A91="","",IF('Portfolio Register'!$U91="","",IFERROR(IF(EDATE(DATE(YEAR('Portfolio Register'!$U91),MONTH('Portfolio Register'!$U91),1),1)=DATE(2026,5,1),'Portfolio Register'!$A91&amp;" (1)",IF(EDATE(DATE(YEAR('Portfolio Register'!$U91),MONTH('Portfolio Register'!$U91),1),2)=DATE(2026,5,1),'Portfolio Register'!$A91&amp;" (2)",IF(EDATE(DATE(YEAR('Portfolio Register'!$U91),MONTH('Portfolio Register'!$U91),1),3)=DATE(2026,5,1),'Portfolio Register'!$A91&amp;" (FINAL)",""))),"")))</f>
        <v/>
      </c>
      <c r="F92" s="106" t="str">
        <f aca="false">IF('Portfolio Register'!$A91="","",IF('Portfolio Register'!$U91="","",IFERROR(IF(EDATE(DATE(YEAR('Portfolio Register'!$U91),MONTH('Portfolio Register'!$U91),1),1)=DATE(2026,6,1),'Portfolio Register'!$A91&amp;" (1)",IF(EDATE(DATE(YEAR('Portfolio Register'!$U91),MONTH('Portfolio Register'!$U91),1),2)=DATE(2026,6,1),'Portfolio Register'!$A91&amp;" (2)",IF(EDATE(DATE(YEAR('Portfolio Register'!$U91),MONTH('Portfolio Register'!$U91),1),3)=DATE(2026,6,1),'Portfolio Register'!$A91&amp;" (FINAL)",""))),"")))</f>
        <v/>
      </c>
      <c r="G92" s="106" t="str">
        <f aca="false">IF('Portfolio Register'!$A91="","",IF('Portfolio Register'!$U91="","",IFERROR(IF(EDATE(DATE(YEAR('Portfolio Register'!$U91),MONTH('Portfolio Register'!$U91),1),1)=DATE(2026,7,1),'Portfolio Register'!$A91&amp;" (1)",IF(EDATE(DATE(YEAR('Portfolio Register'!$U91),MONTH('Portfolio Register'!$U91),1),2)=DATE(2026,7,1),'Portfolio Register'!$A91&amp;" (2)",IF(EDATE(DATE(YEAR('Portfolio Register'!$U91),MONTH('Portfolio Register'!$U91),1),3)=DATE(2026,7,1),'Portfolio Register'!$A91&amp;" (FINAL)",""))),"")))</f>
        <v/>
      </c>
      <c r="H92" s="107" t="str">
        <f aca="false">IF('Portfolio Register'!$A91="","",IF('Portfolio Register'!$U91="","",IFERROR(IF(EDATE(DATE(YEAR('Portfolio Register'!$U91),MONTH('Portfolio Register'!$U91),1),1)=DATE(2026,8,1),'Portfolio Register'!$A91&amp;" (1)",IF(EDATE(DATE(YEAR('Portfolio Register'!$U91),MONTH('Portfolio Register'!$U91),1),2)=DATE(2026,8,1),'Portfolio Register'!$A91&amp;" (2)",IF(EDATE(DATE(YEAR('Portfolio Register'!$U91),MONTH('Portfolio Register'!$U91),1),3)=DATE(2026,8,1),'Portfolio Register'!$A91&amp;" (FINAL)",""))),"")))</f>
        <v/>
      </c>
      <c r="I92" s="108" t="str">
        <f aca="false">IF('Portfolio Register'!$A91="","",IF('Portfolio Register'!$U91="","",IFERROR(IF(EDATE(DATE(YEAR('Portfolio Register'!$U91),MONTH('Portfolio Register'!$U91),1),1)=DATE(2026,9,1),'Portfolio Register'!$A91&amp;" (1)",IF(EDATE(DATE(YEAR('Portfolio Register'!$U91),MONTH('Portfolio Register'!$U91),1),2)=DATE(2026,9,1),'Portfolio Register'!$A91&amp;" (2)",IF(EDATE(DATE(YEAR('Portfolio Register'!$U91),MONTH('Portfolio Register'!$U91),1),3)=DATE(2026,9,1),'Portfolio Register'!$A91&amp;" (FINAL)",""))),"")))</f>
        <v/>
      </c>
      <c r="J92" s="108" t="str">
        <f aca="false">IF('Portfolio Register'!$A91="","",IF('Portfolio Register'!$U91="","",IFERROR(IF(EDATE(DATE(YEAR('Portfolio Register'!$U91),MONTH('Portfolio Register'!$U91),1),1)=DATE(2026,10,1),'Portfolio Register'!$A91&amp;" (1)",IF(EDATE(DATE(YEAR('Portfolio Register'!$U91),MONTH('Portfolio Register'!$U91),1),2)=DATE(2026,10,1),'Portfolio Register'!$A91&amp;" (2)",IF(EDATE(DATE(YEAR('Portfolio Register'!$U91),MONTH('Portfolio Register'!$U91),1),3)=DATE(2026,10,1),'Portfolio Register'!$A91&amp;" (FINAL)",""))),"")))</f>
        <v/>
      </c>
      <c r="K92" s="106" t="str">
        <f aca="false">IF('Portfolio Register'!$A91="","",IF('Portfolio Register'!$U91="","",IFERROR(IF(EDATE(DATE(YEAR('Portfolio Register'!$U91),MONTH('Portfolio Register'!$U91),1),1)=DATE(2026,11,1),'Portfolio Register'!$A91&amp;" (1)",IF(EDATE(DATE(YEAR('Portfolio Register'!$U91),MONTH('Portfolio Register'!$U91),1),2)=DATE(2026,11,1),'Portfolio Register'!$A91&amp;" (2)",IF(EDATE(DATE(YEAR('Portfolio Register'!$U91),MONTH('Portfolio Register'!$U91),1),3)=DATE(2026,11,1),'Portfolio Register'!$A91&amp;" (FINAL)",""))),"")))</f>
        <v/>
      </c>
      <c r="L92" s="106" t="str">
        <f aca="false">IF('Portfolio Register'!$A91="","",IF('Portfolio Register'!$U91="","",IFERROR(IF(EDATE(DATE(YEAR('Portfolio Register'!$U91),MONTH('Portfolio Register'!$U91),1),1)=DATE(2026,12,1),'Portfolio Register'!$A91&amp;" (1)",IF(EDATE(DATE(YEAR('Portfolio Register'!$U91),MONTH('Portfolio Register'!$U91),1),2)=DATE(2026,12,1),'Portfolio Register'!$A91&amp;" (2)",IF(EDATE(DATE(YEAR('Portfolio Register'!$U91),MONTH('Portfolio Register'!$U91),1),3)=DATE(2026,12,1),'Portfolio Register'!$A91&amp;" (FINAL)",""))),"")))</f>
        <v/>
      </c>
      <c r="M92" s="109" t="str">
        <f aca="false">IF('Portfolio Register'!$A91="","",IF('Portfolio Register'!$U91="","",IFERROR(IF(EDATE(DATE(YEAR('Portfolio Register'!$U91),MONTH('Portfolio Register'!$U91),1),1)=DATE(2027,1,1),'Portfolio Register'!$A91&amp;" (1)",IF(EDATE(DATE(YEAR('Portfolio Register'!$U91),MONTH('Portfolio Register'!$U91),1),2)=DATE(2027,1,1),'Portfolio Register'!$A91&amp;" (2)",IF(EDATE(DATE(YEAR('Portfolio Register'!$U91),MONTH('Portfolio Register'!$U91),1),3)=DATE(2027,1,1),'Portfolio Register'!$A91&amp;" (FINAL)",""))),"")))</f>
        <v/>
      </c>
      <c r="N92" s="106" t="str">
        <f aca="false">IF('Portfolio Register'!$A91="","",IF('Portfolio Register'!$U91="","",IFERROR(IF(EDATE(DATE(YEAR('Portfolio Register'!$U91),MONTH('Portfolio Register'!$U91),1),1)=DATE(2027,2,1),'Portfolio Register'!$A91&amp;" (1)",IF(EDATE(DATE(YEAR('Portfolio Register'!$U91),MONTH('Portfolio Register'!$U91),1),2)=DATE(2027,2,1),'Portfolio Register'!$A91&amp;" (2)",IF(EDATE(DATE(YEAR('Portfolio Register'!$U91),MONTH('Portfolio Register'!$U91),1),3)=DATE(2027,2,1),'Portfolio Register'!$A91&amp;" (FINAL)",""))),"")))</f>
        <v/>
      </c>
      <c r="O92" s="106" t="str">
        <f aca="false">IF('Portfolio Register'!$A91="","",IF('Portfolio Register'!$U91="","",IFERROR(IF(EDATE(DATE(YEAR('Portfolio Register'!$U91),MONTH('Portfolio Register'!$U91),1),1)=DATE(2027,3,1),'Portfolio Register'!$A91&amp;" (1)",IF(EDATE(DATE(YEAR('Portfolio Register'!$U91),MONTH('Portfolio Register'!$U91),1),2)=DATE(2027,3,1),'Portfolio Register'!$A91&amp;" (2)",IF(EDATE(DATE(YEAR('Portfolio Register'!$U91),MONTH('Portfolio Register'!$U91),1),3)=DATE(2027,3,1),'Portfolio Register'!$A91&amp;" (FINAL)",""))),"")))</f>
        <v/>
      </c>
      <c r="P92" s="106" t="str">
        <f aca="false">IF('Portfolio Register'!$A91="","",IF('Portfolio Register'!$U91="","",IFERROR(IF(EDATE(DATE(YEAR('Portfolio Register'!$U91),MONTH('Portfolio Register'!$U91),1),1)=DATE(2027,4,1),'Portfolio Register'!$A91&amp;" (1)",IF(EDATE(DATE(YEAR('Portfolio Register'!$U91),MONTH('Portfolio Register'!$U91),1),2)=DATE(2027,4,1),'Portfolio Register'!$A91&amp;" (2)",IF(EDATE(DATE(YEAR('Portfolio Register'!$U91),MONTH('Portfolio Register'!$U91),1),3)=DATE(2027,4,1),'Portfolio Register'!$A91&amp;" (FINAL)",""))),"")))</f>
        <v/>
      </c>
      <c r="Q92" s="106" t="str">
        <f aca="false">IF('Portfolio Register'!$A91="","",IF('Portfolio Register'!$U91="","",IFERROR(IF(EDATE(DATE(YEAR('Portfolio Register'!$U91),MONTH('Portfolio Register'!$U91),1),1)=DATE(2027,5,1),'Portfolio Register'!$A91&amp;" (1)",IF(EDATE(DATE(YEAR('Portfolio Register'!$U91),MONTH('Portfolio Register'!$U91),1),2)=DATE(2027,5,1),'Portfolio Register'!$A91&amp;" (2)",IF(EDATE(DATE(YEAR('Portfolio Register'!$U91),MONTH('Portfolio Register'!$U91),1),3)=DATE(2027,5,1),'Portfolio Register'!$A91&amp;" (FINAL)",""))),"")))</f>
        <v/>
      </c>
      <c r="R92" s="106" t="str">
        <f aca="false">IF('Portfolio Register'!$A91="","",IF('Portfolio Register'!$U91="","",IFERROR(IF(EDATE(DATE(YEAR('Portfolio Register'!$U91),MONTH('Portfolio Register'!$U91),1),1)=DATE(2027,6,1),'Portfolio Register'!$A91&amp;" (1)",IF(EDATE(DATE(YEAR('Portfolio Register'!$U91),MONTH('Portfolio Register'!$U91),1),2)=DATE(2027,6,1),'Portfolio Register'!$A91&amp;" (2)",IF(EDATE(DATE(YEAR('Portfolio Register'!$U91),MONTH('Portfolio Register'!$U91),1),3)=DATE(2027,6,1),'Portfolio Register'!$A91&amp;" (FINAL)",""))),"")))</f>
        <v/>
      </c>
      <c r="S92" s="106" t="str">
        <f aca="false">IF('Portfolio Register'!$A91="","",IF('Portfolio Register'!$U91="","",IFERROR(IF(EDATE(DATE(YEAR('Portfolio Register'!$U91),MONTH('Portfolio Register'!$U91),1),1)=DATE(2027,7,1),'Portfolio Register'!$A91&amp;" (1)",IF(EDATE(DATE(YEAR('Portfolio Register'!$U91),MONTH('Portfolio Register'!$U91),1),2)=DATE(2027,7,1),'Portfolio Register'!$A91&amp;" (2)",IF(EDATE(DATE(YEAR('Portfolio Register'!$U91),MONTH('Portfolio Register'!$U91),1),3)=DATE(2027,7,1),'Portfolio Register'!$A91&amp;" (FINAL)",""))),"")))</f>
        <v/>
      </c>
      <c r="T92" s="106" t="str">
        <f aca="false">IF('Portfolio Register'!$A91="","",IF('Portfolio Register'!$U91="","",IFERROR(IF(EDATE(DATE(YEAR('Portfolio Register'!$U91),MONTH('Portfolio Register'!$U91),1),1)=DATE(2027,8,1),'Portfolio Register'!$A91&amp;" (1)",IF(EDATE(DATE(YEAR('Portfolio Register'!$U91),MONTH('Portfolio Register'!$U91),1),2)=DATE(2027,8,1),'Portfolio Register'!$A91&amp;" (2)",IF(EDATE(DATE(YEAR('Portfolio Register'!$U91),MONTH('Portfolio Register'!$U91),1),3)=DATE(2027,8,1),'Portfolio Register'!$A91&amp;" (FINAL)",""))),"")))</f>
        <v/>
      </c>
      <c r="U92" s="106" t="str">
        <f aca="false">IF('Portfolio Register'!$A91="","",IF('Portfolio Register'!$U91="","",IFERROR(IF(EDATE(DATE(YEAR('Portfolio Register'!$U91),MONTH('Portfolio Register'!$U91),1),1)=DATE(2027,9,1),'Portfolio Register'!$A91&amp;" (1)",IF(EDATE(DATE(YEAR('Portfolio Register'!$U91),MONTH('Portfolio Register'!$U91),1),2)=DATE(2027,9,1),'Portfolio Register'!$A91&amp;" (2)",IF(EDATE(DATE(YEAR('Portfolio Register'!$U91),MONTH('Portfolio Register'!$U91),1),3)=DATE(2027,9,1),'Portfolio Register'!$A91&amp;" (FINAL)",""))),"")))</f>
        <v/>
      </c>
      <c r="V92" s="106" t="str">
        <f aca="false">IF('Portfolio Register'!$A91="","",IF('Portfolio Register'!$U91="","",IFERROR(IF(EDATE(DATE(YEAR('Portfolio Register'!$U91),MONTH('Portfolio Register'!$U91),1),1)=DATE(2027,10,1),'Portfolio Register'!$A91&amp;" (1)",IF(EDATE(DATE(YEAR('Portfolio Register'!$U91),MONTH('Portfolio Register'!$U91),1),2)=DATE(2027,10,1),'Portfolio Register'!$A91&amp;" (2)",IF(EDATE(DATE(YEAR('Portfolio Register'!$U91),MONTH('Portfolio Register'!$U91),1),3)=DATE(2027,10,1),'Portfolio Register'!$A91&amp;" (FINAL)",""))),"")))</f>
        <v/>
      </c>
      <c r="W92" s="106" t="str">
        <f aca="false">IF('Portfolio Register'!$A91="","",IF('Portfolio Register'!$U91="","",IFERROR(IF(EDATE(DATE(YEAR('Portfolio Register'!$U91),MONTH('Portfolio Register'!$U91),1),1)=DATE(2027,11,1),'Portfolio Register'!$A91&amp;" (1)",IF(EDATE(DATE(YEAR('Portfolio Register'!$U91),MONTH('Portfolio Register'!$U91),1),2)=DATE(2027,11,1),'Portfolio Register'!$A91&amp;" (2)",IF(EDATE(DATE(YEAR('Portfolio Register'!$U91),MONTH('Portfolio Register'!$U91),1),3)=DATE(2027,11,1),'Portfolio Register'!$A91&amp;" (FINAL)",""))),"")))</f>
        <v/>
      </c>
      <c r="X92" s="106" t="str">
        <f aca="false">IF('Portfolio Register'!$A91="","",IF('Portfolio Register'!$U91="","",IFERROR(IF(EDATE(DATE(YEAR('Portfolio Register'!$U91),MONTH('Portfolio Register'!$U91),1),1)=DATE(2027,12,1),'Portfolio Register'!$A91&amp;" (1)",IF(EDATE(DATE(YEAR('Portfolio Register'!$U91),MONTH('Portfolio Register'!$U91),1),2)=DATE(2027,12,1),'Portfolio Register'!$A91&amp;" (2)",IF(EDATE(DATE(YEAR('Portfolio Register'!$U91),MONTH('Portfolio Register'!$U91),1),3)=DATE(2027,12,1),'Portfolio Register'!$A91&amp;" (FINAL)",""))),"")))</f>
        <v/>
      </c>
    </row>
    <row r="93" customFormat="false" ht="21.95" hidden="false" customHeight="true" outlineLevel="0" collapsed="false">
      <c r="A93" s="106" t="str">
        <f aca="false">IF('Portfolio Register'!$A92="","",IF('Portfolio Register'!$U92="","",IFERROR(IF(EDATE(DATE(YEAR('Portfolio Register'!$U92),MONTH('Portfolio Register'!$U92),1),1)=DATE(2026,1,1),'Portfolio Register'!$A92&amp;" (1)",IF(EDATE(DATE(YEAR('Portfolio Register'!$U92),MONTH('Portfolio Register'!$U92),1),2)=DATE(2026,1,1),'Portfolio Register'!$A92&amp;" (2)",IF(EDATE(DATE(YEAR('Portfolio Register'!$U92),MONTH('Portfolio Register'!$U92),1),3)=DATE(2026,1,1),'Portfolio Register'!$A92&amp;" (FINAL)",""))),"")))</f>
        <v/>
      </c>
      <c r="B93" s="106" t="str">
        <f aca="false">IF('Portfolio Register'!$A92="","",IF('Portfolio Register'!$U92="","",IFERROR(IF(EDATE(DATE(YEAR('Portfolio Register'!$U92),MONTH('Portfolio Register'!$U92),1),1)=DATE(2026,2,1),'Portfolio Register'!$A92&amp;" (1)",IF(EDATE(DATE(YEAR('Portfolio Register'!$U92),MONTH('Portfolio Register'!$U92),1),2)=DATE(2026,2,1),'Portfolio Register'!$A92&amp;" (2)",IF(EDATE(DATE(YEAR('Portfolio Register'!$U92),MONTH('Portfolio Register'!$U92),1),3)=DATE(2026,2,1),'Portfolio Register'!$A92&amp;" (FINAL)",""))),"")))</f>
        <v/>
      </c>
      <c r="C93" s="106" t="str">
        <f aca="false">IF('Portfolio Register'!$A92="","",IF('Portfolio Register'!$U92="","",IFERROR(IF(EDATE(DATE(YEAR('Portfolio Register'!$U92),MONTH('Portfolio Register'!$U92),1),1)=DATE(2026,3,1),'Portfolio Register'!$A92&amp;" (1)",IF(EDATE(DATE(YEAR('Portfolio Register'!$U92),MONTH('Portfolio Register'!$U92),1),2)=DATE(2026,3,1),'Portfolio Register'!$A92&amp;" (2)",IF(EDATE(DATE(YEAR('Portfolio Register'!$U92),MONTH('Portfolio Register'!$U92),1),3)=DATE(2026,3,1),'Portfolio Register'!$A92&amp;" (FINAL)",""))),"")))</f>
        <v/>
      </c>
      <c r="D93" s="106" t="str">
        <f aca="false">IF('Portfolio Register'!$A92="","",IF('Portfolio Register'!$U92="","",IFERROR(IF(EDATE(DATE(YEAR('Portfolio Register'!$U92),MONTH('Portfolio Register'!$U92),1),1)=DATE(2026,4,1),'Portfolio Register'!$A92&amp;" (1)",IF(EDATE(DATE(YEAR('Portfolio Register'!$U92),MONTH('Portfolio Register'!$U92),1),2)=DATE(2026,4,1),'Portfolio Register'!$A92&amp;" (2)",IF(EDATE(DATE(YEAR('Portfolio Register'!$U92),MONTH('Portfolio Register'!$U92),1),3)=DATE(2026,4,1),'Portfolio Register'!$A92&amp;" (FINAL)",""))),"")))</f>
        <v/>
      </c>
      <c r="E93" s="106" t="str">
        <f aca="false">IF('Portfolio Register'!$A92="","",IF('Portfolio Register'!$U92="","",IFERROR(IF(EDATE(DATE(YEAR('Portfolio Register'!$U92),MONTH('Portfolio Register'!$U92),1),1)=DATE(2026,5,1),'Portfolio Register'!$A92&amp;" (1)",IF(EDATE(DATE(YEAR('Portfolio Register'!$U92),MONTH('Portfolio Register'!$U92),1),2)=DATE(2026,5,1),'Portfolio Register'!$A92&amp;" (2)",IF(EDATE(DATE(YEAR('Portfolio Register'!$U92),MONTH('Portfolio Register'!$U92),1),3)=DATE(2026,5,1),'Portfolio Register'!$A92&amp;" (FINAL)",""))),"")))</f>
        <v/>
      </c>
      <c r="F93" s="106" t="str">
        <f aca="false">IF('Portfolio Register'!$A92="","",IF('Portfolio Register'!$U92="","",IFERROR(IF(EDATE(DATE(YEAR('Portfolio Register'!$U92),MONTH('Portfolio Register'!$U92),1),1)=DATE(2026,6,1),'Portfolio Register'!$A92&amp;" (1)",IF(EDATE(DATE(YEAR('Portfolio Register'!$U92),MONTH('Portfolio Register'!$U92),1),2)=DATE(2026,6,1),'Portfolio Register'!$A92&amp;" (2)",IF(EDATE(DATE(YEAR('Portfolio Register'!$U92),MONTH('Portfolio Register'!$U92),1),3)=DATE(2026,6,1),'Portfolio Register'!$A92&amp;" (FINAL)",""))),"")))</f>
        <v/>
      </c>
      <c r="G93" s="106" t="str">
        <f aca="false">IF('Portfolio Register'!$A92="","",IF('Portfolio Register'!$U92="","",IFERROR(IF(EDATE(DATE(YEAR('Portfolio Register'!$U92),MONTH('Portfolio Register'!$U92),1),1)=DATE(2026,7,1),'Portfolio Register'!$A92&amp;" (1)",IF(EDATE(DATE(YEAR('Portfolio Register'!$U92),MONTH('Portfolio Register'!$U92),1),2)=DATE(2026,7,1),'Portfolio Register'!$A92&amp;" (2)",IF(EDATE(DATE(YEAR('Portfolio Register'!$U92),MONTH('Portfolio Register'!$U92),1),3)=DATE(2026,7,1),'Portfolio Register'!$A92&amp;" (FINAL)",""))),"")))</f>
        <v/>
      </c>
      <c r="H93" s="107" t="str">
        <f aca="false">IF('Portfolio Register'!$A92="","",IF('Portfolio Register'!$U92="","",IFERROR(IF(EDATE(DATE(YEAR('Portfolio Register'!$U92),MONTH('Portfolio Register'!$U92),1),1)=DATE(2026,8,1),'Portfolio Register'!$A92&amp;" (1)",IF(EDATE(DATE(YEAR('Portfolio Register'!$U92),MONTH('Portfolio Register'!$U92),1),2)=DATE(2026,8,1),'Portfolio Register'!$A92&amp;" (2)",IF(EDATE(DATE(YEAR('Portfolio Register'!$U92),MONTH('Portfolio Register'!$U92),1),3)=DATE(2026,8,1),'Portfolio Register'!$A92&amp;" (FINAL)",""))),"")))</f>
        <v/>
      </c>
      <c r="I93" s="108" t="str">
        <f aca="false">IF('Portfolio Register'!$A92="","",IF('Portfolio Register'!$U92="","",IFERROR(IF(EDATE(DATE(YEAR('Portfolio Register'!$U92),MONTH('Portfolio Register'!$U92),1),1)=DATE(2026,9,1),'Portfolio Register'!$A92&amp;" (1)",IF(EDATE(DATE(YEAR('Portfolio Register'!$U92),MONTH('Portfolio Register'!$U92),1),2)=DATE(2026,9,1),'Portfolio Register'!$A92&amp;" (2)",IF(EDATE(DATE(YEAR('Portfolio Register'!$U92),MONTH('Portfolio Register'!$U92),1),3)=DATE(2026,9,1),'Portfolio Register'!$A92&amp;" (FINAL)",""))),"")))</f>
        <v/>
      </c>
      <c r="J93" s="108" t="str">
        <f aca="false">IF('Portfolio Register'!$A92="","",IF('Portfolio Register'!$U92="","",IFERROR(IF(EDATE(DATE(YEAR('Portfolio Register'!$U92),MONTH('Portfolio Register'!$U92),1),1)=DATE(2026,10,1),'Portfolio Register'!$A92&amp;" (1)",IF(EDATE(DATE(YEAR('Portfolio Register'!$U92),MONTH('Portfolio Register'!$U92),1),2)=DATE(2026,10,1),'Portfolio Register'!$A92&amp;" (2)",IF(EDATE(DATE(YEAR('Portfolio Register'!$U92),MONTH('Portfolio Register'!$U92),1),3)=DATE(2026,10,1),'Portfolio Register'!$A92&amp;" (FINAL)",""))),"")))</f>
        <v/>
      </c>
      <c r="K93" s="106" t="str">
        <f aca="false">IF('Portfolio Register'!$A92="","",IF('Portfolio Register'!$U92="","",IFERROR(IF(EDATE(DATE(YEAR('Portfolio Register'!$U92),MONTH('Portfolio Register'!$U92),1),1)=DATE(2026,11,1),'Portfolio Register'!$A92&amp;" (1)",IF(EDATE(DATE(YEAR('Portfolio Register'!$U92),MONTH('Portfolio Register'!$U92),1),2)=DATE(2026,11,1),'Portfolio Register'!$A92&amp;" (2)",IF(EDATE(DATE(YEAR('Portfolio Register'!$U92),MONTH('Portfolio Register'!$U92),1),3)=DATE(2026,11,1),'Portfolio Register'!$A92&amp;" (FINAL)",""))),"")))</f>
        <v/>
      </c>
      <c r="L93" s="106" t="str">
        <f aca="false">IF('Portfolio Register'!$A92="","",IF('Portfolio Register'!$U92="","",IFERROR(IF(EDATE(DATE(YEAR('Portfolio Register'!$U92),MONTH('Portfolio Register'!$U92),1),1)=DATE(2026,12,1),'Portfolio Register'!$A92&amp;" (1)",IF(EDATE(DATE(YEAR('Portfolio Register'!$U92),MONTH('Portfolio Register'!$U92),1),2)=DATE(2026,12,1),'Portfolio Register'!$A92&amp;" (2)",IF(EDATE(DATE(YEAR('Portfolio Register'!$U92),MONTH('Portfolio Register'!$U92),1),3)=DATE(2026,12,1),'Portfolio Register'!$A92&amp;" (FINAL)",""))),"")))</f>
        <v/>
      </c>
      <c r="M93" s="109" t="str">
        <f aca="false">IF('Portfolio Register'!$A92="","",IF('Portfolio Register'!$U92="","",IFERROR(IF(EDATE(DATE(YEAR('Portfolio Register'!$U92),MONTH('Portfolio Register'!$U92),1),1)=DATE(2027,1,1),'Portfolio Register'!$A92&amp;" (1)",IF(EDATE(DATE(YEAR('Portfolio Register'!$U92),MONTH('Portfolio Register'!$U92),1),2)=DATE(2027,1,1),'Portfolio Register'!$A92&amp;" (2)",IF(EDATE(DATE(YEAR('Portfolio Register'!$U92),MONTH('Portfolio Register'!$U92),1),3)=DATE(2027,1,1),'Portfolio Register'!$A92&amp;" (FINAL)",""))),"")))</f>
        <v/>
      </c>
      <c r="N93" s="106" t="str">
        <f aca="false">IF('Portfolio Register'!$A92="","",IF('Portfolio Register'!$U92="","",IFERROR(IF(EDATE(DATE(YEAR('Portfolio Register'!$U92),MONTH('Portfolio Register'!$U92),1),1)=DATE(2027,2,1),'Portfolio Register'!$A92&amp;" (1)",IF(EDATE(DATE(YEAR('Portfolio Register'!$U92),MONTH('Portfolio Register'!$U92),1),2)=DATE(2027,2,1),'Portfolio Register'!$A92&amp;" (2)",IF(EDATE(DATE(YEAR('Portfolio Register'!$U92),MONTH('Portfolio Register'!$U92),1),3)=DATE(2027,2,1),'Portfolio Register'!$A92&amp;" (FINAL)",""))),"")))</f>
        <v/>
      </c>
      <c r="O93" s="106" t="str">
        <f aca="false">IF('Portfolio Register'!$A92="","",IF('Portfolio Register'!$U92="","",IFERROR(IF(EDATE(DATE(YEAR('Portfolio Register'!$U92),MONTH('Portfolio Register'!$U92),1),1)=DATE(2027,3,1),'Portfolio Register'!$A92&amp;" (1)",IF(EDATE(DATE(YEAR('Portfolio Register'!$U92),MONTH('Portfolio Register'!$U92),1),2)=DATE(2027,3,1),'Portfolio Register'!$A92&amp;" (2)",IF(EDATE(DATE(YEAR('Portfolio Register'!$U92),MONTH('Portfolio Register'!$U92),1),3)=DATE(2027,3,1),'Portfolio Register'!$A92&amp;" (FINAL)",""))),"")))</f>
        <v/>
      </c>
      <c r="P93" s="106" t="str">
        <f aca="false">IF('Portfolio Register'!$A92="","",IF('Portfolio Register'!$U92="","",IFERROR(IF(EDATE(DATE(YEAR('Portfolio Register'!$U92),MONTH('Portfolio Register'!$U92),1),1)=DATE(2027,4,1),'Portfolio Register'!$A92&amp;" (1)",IF(EDATE(DATE(YEAR('Portfolio Register'!$U92),MONTH('Portfolio Register'!$U92),1),2)=DATE(2027,4,1),'Portfolio Register'!$A92&amp;" (2)",IF(EDATE(DATE(YEAR('Portfolio Register'!$U92),MONTH('Portfolio Register'!$U92),1),3)=DATE(2027,4,1),'Portfolio Register'!$A92&amp;" (FINAL)",""))),"")))</f>
        <v/>
      </c>
      <c r="Q93" s="106" t="str">
        <f aca="false">IF('Portfolio Register'!$A92="","",IF('Portfolio Register'!$U92="","",IFERROR(IF(EDATE(DATE(YEAR('Portfolio Register'!$U92),MONTH('Portfolio Register'!$U92),1),1)=DATE(2027,5,1),'Portfolio Register'!$A92&amp;" (1)",IF(EDATE(DATE(YEAR('Portfolio Register'!$U92),MONTH('Portfolio Register'!$U92),1),2)=DATE(2027,5,1),'Portfolio Register'!$A92&amp;" (2)",IF(EDATE(DATE(YEAR('Portfolio Register'!$U92),MONTH('Portfolio Register'!$U92),1),3)=DATE(2027,5,1),'Portfolio Register'!$A92&amp;" (FINAL)",""))),"")))</f>
        <v/>
      </c>
      <c r="R93" s="106" t="str">
        <f aca="false">IF('Portfolio Register'!$A92="","",IF('Portfolio Register'!$U92="","",IFERROR(IF(EDATE(DATE(YEAR('Portfolio Register'!$U92),MONTH('Portfolio Register'!$U92),1),1)=DATE(2027,6,1),'Portfolio Register'!$A92&amp;" (1)",IF(EDATE(DATE(YEAR('Portfolio Register'!$U92),MONTH('Portfolio Register'!$U92),1),2)=DATE(2027,6,1),'Portfolio Register'!$A92&amp;" (2)",IF(EDATE(DATE(YEAR('Portfolio Register'!$U92),MONTH('Portfolio Register'!$U92),1),3)=DATE(2027,6,1),'Portfolio Register'!$A92&amp;" (FINAL)",""))),"")))</f>
        <v/>
      </c>
      <c r="S93" s="106" t="str">
        <f aca="false">IF('Portfolio Register'!$A92="","",IF('Portfolio Register'!$U92="","",IFERROR(IF(EDATE(DATE(YEAR('Portfolio Register'!$U92),MONTH('Portfolio Register'!$U92),1),1)=DATE(2027,7,1),'Portfolio Register'!$A92&amp;" (1)",IF(EDATE(DATE(YEAR('Portfolio Register'!$U92),MONTH('Portfolio Register'!$U92),1),2)=DATE(2027,7,1),'Portfolio Register'!$A92&amp;" (2)",IF(EDATE(DATE(YEAR('Portfolio Register'!$U92),MONTH('Portfolio Register'!$U92),1),3)=DATE(2027,7,1),'Portfolio Register'!$A92&amp;" (FINAL)",""))),"")))</f>
        <v/>
      </c>
      <c r="T93" s="106" t="str">
        <f aca="false">IF('Portfolio Register'!$A92="","",IF('Portfolio Register'!$U92="","",IFERROR(IF(EDATE(DATE(YEAR('Portfolio Register'!$U92),MONTH('Portfolio Register'!$U92),1),1)=DATE(2027,8,1),'Portfolio Register'!$A92&amp;" (1)",IF(EDATE(DATE(YEAR('Portfolio Register'!$U92),MONTH('Portfolio Register'!$U92),1),2)=DATE(2027,8,1),'Portfolio Register'!$A92&amp;" (2)",IF(EDATE(DATE(YEAR('Portfolio Register'!$U92),MONTH('Portfolio Register'!$U92),1),3)=DATE(2027,8,1),'Portfolio Register'!$A92&amp;" (FINAL)",""))),"")))</f>
        <v/>
      </c>
      <c r="U93" s="106" t="str">
        <f aca="false">IF('Portfolio Register'!$A92="","",IF('Portfolio Register'!$U92="","",IFERROR(IF(EDATE(DATE(YEAR('Portfolio Register'!$U92),MONTH('Portfolio Register'!$U92),1),1)=DATE(2027,9,1),'Portfolio Register'!$A92&amp;" (1)",IF(EDATE(DATE(YEAR('Portfolio Register'!$U92),MONTH('Portfolio Register'!$U92),1),2)=DATE(2027,9,1),'Portfolio Register'!$A92&amp;" (2)",IF(EDATE(DATE(YEAR('Portfolio Register'!$U92),MONTH('Portfolio Register'!$U92),1),3)=DATE(2027,9,1),'Portfolio Register'!$A92&amp;" (FINAL)",""))),"")))</f>
        <v/>
      </c>
      <c r="V93" s="106" t="str">
        <f aca="false">IF('Portfolio Register'!$A92="","",IF('Portfolio Register'!$U92="","",IFERROR(IF(EDATE(DATE(YEAR('Portfolio Register'!$U92),MONTH('Portfolio Register'!$U92),1),1)=DATE(2027,10,1),'Portfolio Register'!$A92&amp;" (1)",IF(EDATE(DATE(YEAR('Portfolio Register'!$U92),MONTH('Portfolio Register'!$U92),1),2)=DATE(2027,10,1),'Portfolio Register'!$A92&amp;" (2)",IF(EDATE(DATE(YEAR('Portfolio Register'!$U92),MONTH('Portfolio Register'!$U92),1),3)=DATE(2027,10,1),'Portfolio Register'!$A92&amp;" (FINAL)",""))),"")))</f>
        <v/>
      </c>
      <c r="W93" s="106" t="str">
        <f aca="false">IF('Portfolio Register'!$A92="","",IF('Portfolio Register'!$U92="","",IFERROR(IF(EDATE(DATE(YEAR('Portfolio Register'!$U92),MONTH('Portfolio Register'!$U92),1),1)=DATE(2027,11,1),'Portfolio Register'!$A92&amp;" (1)",IF(EDATE(DATE(YEAR('Portfolio Register'!$U92),MONTH('Portfolio Register'!$U92),1),2)=DATE(2027,11,1),'Portfolio Register'!$A92&amp;" (2)",IF(EDATE(DATE(YEAR('Portfolio Register'!$U92),MONTH('Portfolio Register'!$U92),1),3)=DATE(2027,11,1),'Portfolio Register'!$A92&amp;" (FINAL)",""))),"")))</f>
        <v/>
      </c>
      <c r="X93" s="106" t="str">
        <f aca="false">IF('Portfolio Register'!$A92="","",IF('Portfolio Register'!$U92="","",IFERROR(IF(EDATE(DATE(YEAR('Portfolio Register'!$U92),MONTH('Portfolio Register'!$U92),1),1)=DATE(2027,12,1),'Portfolio Register'!$A92&amp;" (1)",IF(EDATE(DATE(YEAR('Portfolio Register'!$U92),MONTH('Portfolio Register'!$U92),1),2)=DATE(2027,12,1),'Portfolio Register'!$A92&amp;" (2)",IF(EDATE(DATE(YEAR('Portfolio Register'!$U92),MONTH('Portfolio Register'!$U92),1),3)=DATE(2027,12,1),'Portfolio Register'!$A92&amp;" (FINAL)",""))),"")))</f>
        <v/>
      </c>
    </row>
    <row r="94" customFormat="false" ht="21.95" hidden="false" customHeight="true" outlineLevel="0" collapsed="false">
      <c r="A94" s="106" t="str">
        <f aca="false">IF('Portfolio Register'!$A93="","",IF('Portfolio Register'!$U93="","",IFERROR(IF(EDATE(DATE(YEAR('Portfolio Register'!$U93),MONTH('Portfolio Register'!$U93),1),1)=DATE(2026,1,1),'Portfolio Register'!$A93&amp;" (1)",IF(EDATE(DATE(YEAR('Portfolio Register'!$U93),MONTH('Portfolio Register'!$U93),1),2)=DATE(2026,1,1),'Portfolio Register'!$A93&amp;" (2)",IF(EDATE(DATE(YEAR('Portfolio Register'!$U93),MONTH('Portfolio Register'!$U93),1),3)=DATE(2026,1,1),'Portfolio Register'!$A93&amp;" (FINAL)",""))),"")))</f>
        <v/>
      </c>
      <c r="B94" s="106" t="str">
        <f aca="false">IF('Portfolio Register'!$A93="","",IF('Portfolio Register'!$U93="","",IFERROR(IF(EDATE(DATE(YEAR('Portfolio Register'!$U93),MONTH('Portfolio Register'!$U93),1),1)=DATE(2026,2,1),'Portfolio Register'!$A93&amp;" (1)",IF(EDATE(DATE(YEAR('Portfolio Register'!$U93),MONTH('Portfolio Register'!$U93),1),2)=DATE(2026,2,1),'Portfolio Register'!$A93&amp;" (2)",IF(EDATE(DATE(YEAR('Portfolio Register'!$U93),MONTH('Portfolio Register'!$U93),1),3)=DATE(2026,2,1),'Portfolio Register'!$A93&amp;" (FINAL)",""))),"")))</f>
        <v/>
      </c>
      <c r="C94" s="106" t="str">
        <f aca="false">IF('Portfolio Register'!$A93="","",IF('Portfolio Register'!$U93="","",IFERROR(IF(EDATE(DATE(YEAR('Portfolio Register'!$U93),MONTH('Portfolio Register'!$U93),1),1)=DATE(2026,3,1),'Portfolio Register'!$A93&amp;" (1)",IF(EDATE(DATE(YEAR('Portfolio Register'!$U93),MONTH('Portfolio Register'!$U93),1),2)=DATE(2026,3,1),'Portfolio Register'!$A93&amp;" (2)",IF(EDATE(DATE(YEAR('Portfolio Register'!$U93),MONTH('Portfolio Register'!$U93),1),3)=DATE(2026,3,1),'Portfolio Register'!$A93&amp;" (FINAL)",""))),"")))</f>
        <v/>
      </c>
      <c r="D94" s="106" t="str">
        <f aca="false">IF('Portfolio Register'!$A93="","",IF('Portfolio Register'!$U93="","",IFERROR(IF(EDATE(DATE(YEAR('Portfolio Register'!$U93),MONTH('Portfolio Register'!$U93),1),1)=DATE(2026,4,1),'Portfolio Register'!$A93&amp;" (1)",IF(EDATE(DATE(YEAR('Portfolio Register'!$U93),MONTH('Portfolio Register'!$U93),1),2)=DATE(2026,4,1),'Portfolio Register'!$A93&amp;" (2)",IF(EDATE(DATE(YEAR('Portfolio Register'!$U93),MONTH('Portfolio Register'!$U93),1),3)=DATE(2026,4,1),'Portfolio Register'!$A93&amp;" (FINAL)",""))),"")))</f>
        <v/>
      </c>
      <c r="E94" s="106" t="str">
        <f aca="false">IF('Portfolio Register'!$A93="","",IF('Portfolio Register'!$U93="","",IFERROR(IF(EDATE(DATE(YEAR('Portfolio Register'!$U93),MONTH('Portfolio Register'!$U93),1),1)=DATE(2026,5,1),'Portfolio Register'!$A93&amp;" (1)",IF(EDATE(DATE(YEAR('Portfolio Register'!$U93),MONTH('Portfolio Register'!$U93),1),2)=DATE(2026,5,1),'Portfolio Register'!$A93&amp;" (2)",IF(EDATE(DATE(YEAR('Portfolio Register'!$U93),MONTH('Portfolio Register'!$U93),1),3)=DATE(2026,5,1),'Portfolio Register'!$A93&amp;" (FINAL)",""))),"")))</f>
        <v/>
      </c>
      <c r="F94" s="106" t="str">
        <f aca="false">IF('Portfolio Register'!$A93="","",IF('Portfolio Register'!$U93="","",IFERROR(IF(EDATE(DATE(YEAR('Portfolio Register'!$U93),MONTH('Portfolio Register'!$U93),1),1)=DATE(2026,6,1),'Portfolio Register'!$A93&amp;" (1)",IF(EDATE(DATE(YEAR('Portfolio Register'!$U93),MONTH('Portfolio Register'!$U93),1),2)=DATE(2026,6,1),'Portfolio Register'!$A93&amp;" (2)",IF(EDATE(DATE(YEAR('Portfolio Register'!$U93),MONTH('Portfolio Register'!$U93),1),3)=DATE(2026,6,1),'Portfolio Register'!$A93&amp;" (FINAL)",""))),"")))</f>
        <v/>
      </c>
      <c r="G94" s="106" t="str">
        <f aca="false">IF('Portfolio Register'!$A93="","",IF('Portfolio Register'!$U93="","",IFERROR(IF(EDATE(DATE(YEAR('Portfolio Register'!$U93),MONTH('Portfolio Register'!$U93),1),1)=DATE(2026,7,1),'Portfolio Register'!$A93&amp;" (1)",IF(EDATE(DATE(YEAR('Portfolio Register'!$U93),MONTH('Portfolio Register'!$U93),1),2)=DATE(2026,7,1),'Portfolio Register'!$A93&amp;" (2)",IF(EDATE(DATE(YEAR('Portfolio Register'!$U93),MONTH('Portfolio Register'!$U93),1),3)=DATE(2026,7,1),'Portfolio Register'!$A93&amp;" (FINAL)",""))),"")))</f>
        <v/>
      </c>
      <c r="H94" s="107" t="str">
        <f aca="false">IF('Portfolio Register'!$A93="","",IF('Portfolio Register'!$U93="","",IFERROR(IF(EDATE(DATE(YEAR('Portfolio Register'!$U93),MONTH('Portfolio Register'!$U93),1),1)=DATE(2026,8,1),'Portfolio Register'!$A93&amp;" (1)",IF(EDATE(DATE(YEAR('Portfolio Register'!$U93),MONTH('Portfolio Register'!$U93),1),2)=DATE(2026,8,1),'Portfolio Register'!$A93&amp;" (2)",IF(EDATE(DATE(YEAR('Portfolio Register'!$U93),MONTH('Portfolio Register'!$U93),1),3)=DATE(2026,8,1),'Portfolio Register'!$A93&amp;" (FINAL)",""))),"")))</f>
        <v/>
      </c>
      <c r="I94" s="108" t="str">
        <f aca="false">IF('Portfolio Register'!$A93="","",IF('Portfolio Register'!$U93="","",IFERROR(IF(EDATE(DATE(YEAR('Portfolio Register'!$U93),MONTH('Portfolio Register'!$U93),1),1)=DATE(2026,9,1),'Portfolio Register'!$A93&amp;" (1)",IF(EDATE(DATE(YEAR('Portfolio Register'!$U93),MONTH('Portfolio Register'!$U93),1),2)=DATE(2026,9,1),'Portfolio Register'!$A93&amp;" (2)",IF(EDATE(DATE(YEAR('Portfolio Register'!$U93),MONTH('Portfolio Register'!$U93),1),3)=DATE(2026,9,1),'Portfolio Register'!$A93&amp;" (FINAL)",""))),"")))</f>
        <v/>
      </c>
      <c r="J94" s="108" t="str">
        <f aca="false">IF('Portfolio Register'!$A93="","",IF('Portfolio Register'!$U93="","",IFERROR(IF(EDATE(DATE(YEAR('Portfolio Register'!$U93),MONTH('Portfolio Register'!$U93),1),1)=DATE(2026,10,1),'Portfolio Register'!$A93&amp;" (1)",IF(EDATE(DATE(YEAR('Portfolio Register'!$U93),MONTH('Portfolio Register'!$U93),1),2)=DATE(2026,10,1),'Portfolio Register'!$A93&amp;" (2)",IF(EDATE(DATE(YEAR('Portfolio Register'!$U93),MONTH('Portfolio Register'!$U93),1),3)=DATE(2026,10,1),'Portfolio Register'!$A93&amp;" (FINAL)",""))),"")))</f>
        <v/>
      </c>
      <c r="K94" s="106" t="str">
        <f aca="false">IF('Portfolio Register'!$A93="","",IF('Portfolio Register'!$U93="","",IFERROR(IF(EDATE(DATE(YEAR('Portfolio Register'!$U93),MONTH('Portfolio Register'!$U93),1),1)=DATE(2026,11,1),'Portfolio Register'!$A93&amp;" (1)",IF(EDATE(DATE(YEAR('Portfolio Register'!$U93),MONTH('Portfolio Register'!$U93),1),2)=DATE(2026,11,1),'Portfolio Register'!$A93&amp;" (2)",IF(EDATE(DATE(YEAR('Portfolio Register'!$U93),MONTH('Portfolio Register'!$U93),1),3)=DATE(2026,11,1),'Portfolio Register'!$A93&amp;" (FINAL)",""))),"")))</f>
        <v/>
      </c>
      <c r="L94" s="106" t="str">
        <f aca="false">IF('Portfolio Register'!$A93="","",IF('Portfolio Register'!$U93="","",IFERROR(IF(EDATE(DATE(YEAR('Portfolio Register'!$U93),MONTH('Portfolio Register'!$U93),1),1)=DATE(2026,12,1),'Portfolio Register'!$A93&amp;" (1)",IF(EDATE(DATE(YEAR('Portfolio Register'!$U93),MONTH('Portfolio Register'!$U93),1),2)=DATE(2026,12,1),'Portfolio Register'!$A93&amp;" (2)",IF(EDATE(DATE(YEAR('Portfolio Register'!$U93),MONTH('Portfolio Register'!$U93),1),3)=DATE(2026,12,1),'Portfolio Register'!$A93&amp;" (FINAL)",""))),"")))</f>
        <v/>
      </c>
      <c r="M94" s="109" t="str">
        <f aca="false">IF('Portfolio Register'!$A93="","",IF('Portfolio Register'!$U93="","",IFERROR(IF(EDATE(DATE(YEAR('Portfolio Register'!$U93),MONTH('Portfolio Register'!$U93),1),1)=DATE(2027,1,1),'Portfolio Register'!$A93&amp;" (1)",IF(EDATE(DATE(YEAR('Portfolio Register'!$U93),MONTH('Portfolio Register'!$U93),1),2)=DATE(2027,1,1),'Portfolio Register'!$A93&amp;" (2)",IF(EDATE(DATE(YEAR('Portfolio Register'!$U93),MONTH('Portfolio Register'!$U93),1),3)=DATE(2027,1,1),'Portfolio Register'!$A93&amp;" (FINAL)",""))),"")))</f>
        <v/>
      </c>
      <c r="N94" s="106" t="str">
        <f aca="false">IF('Portfolio Register'!$A93="","",IF('Portfolio Register'!$U93="","",IFERROR(IF(EDATE(DATE(YEAR('Portfolio Register'!$U93),MONTH('Portfolio Register'!$U93),1),1)=DATE(2027,2,1),'Portfolio Register'!$A93&amp;" (1)",IF(EDATE(DATE(YEAR('Portfolio Register'!$U93),MONTH('Portfolio Register'!$U93),1),2)=DATE(2027,2,1),'Portfolio Register'!$A93&amp;" (2)",IF(EDATE(DATE(YEAR('Portfolio Register'!$U93),MONTH('Portfolio Register'!$U93),1),3)=DATE(2027,2,1),'Portfolio Register'!$A93&amp;" (FINAL)",""))),"")))</f>
        <v/>
      </c>
      <c r="O94" s="106" t="str">
        <f aca="false">IF('Portfolio Register'!$A93="","",IF('Portfolio Register'!$U93="","",IFERROR(IF(EDATE(DATE(YEAR('Portfolio Register'!$U93),MONTH('Portfolio Register'!$U93),1),1)=DATE(2027,3,1),'Portfolio Register'!$A93&amp;" (1)",IF(EDATE(DATE(YEAR('Portfolio Register'!$U93),MONTH('Portfolio Register'!$U93),1),2)=DATE(2027,3,1),'Portfolio Register'!$A93&amp;" (2)",IF(EDATE(DATE(YEAR('Portfolio Register'!$U93),MONTH('Portfolio Register'!$U93),1),3)=DATE(2027,3,1),'Portfolio Register'!$A93&amp;" (FINAL)",""))),"")))</f>
        <v/>
      </c>
      <c r="P94" s="106" t="str">
        <f aca="false">IF('Portfolio Register'!$A93="","",IF('Portfolio Register'!$U93="","",IFERROR(IF(EDATE(DATE(YEAR('Portfolio Register'!$U93),MONTH('Portfolio Register'!$U93),1),1)=DATE(2027,4,1),'Portfolio Register'!$A93&amp;" (1)",IF(EDATE(DATE(YEAR('Portfolio Register'!$U93),MONTH('Portfolio Register'!$U93),1),2)=DATE(2027,4,1),'Portfolio Register'!$A93&amp;" (2)",IF(EDATE(DATE(YEAR('Portfolio Register'!$U93),MONTH('Portfolio Register'!$U93),1),3)=DATE(2027,4,1),'Portfolio Register'!$A93&amp;" (FINAL)",""))),"")))</f>
        <v/>
      </c>
      <c r="Q94" s="106" t="str">
        <f aca="false">IF('Portfolio Register'!$A93="","",IF('Portfolio Register'!$U93="","",IFERROR(IF(EDATE(DATE(YEAR('Portfolio Register'!$U93),MONTH('Portfolio Register'!$U93),1),1)=DATE(2027,5,1),'Portfolio Register'!$A93&amp;" (1)",IF(EDATE(DATE(YEAR('Portfolio Register'!$U93),MONTH('Portfolio Register'!$U93),1),2)=DATE(2027,5,1),'Portfolio Register'!$A93&amp;" (2)",IF(EDATE(DATE(YEAR('Portfolio Register'!$U93),MONTH('Portfolio Register'!$U93),1),3)=DATE(2027,5,1),'Portfolio Register'!$A93&amp;" (FINAL)",""))),"")))</f>
        <v/>
      </c>
      <c r="R94" s="106" t="str">
        <f aca="false">IF('Portfolio Register'!$A93="","",IF('Portfolio Register'!$U93="","",IFERROR(IF(EDATE(DATE(YEAR('Portfolio Register'!$U93),MONTH('Portfolio Register'!$U93),1),1)=DATE(2027,6,1),'Portfolio Register'!$A93&amp;" (1)",IF(EDATE(DATE(YEAR('Portfolio Register'!$U93),MONTH('Portfolio Register'!$U93),1),2)=DATE(2027,6,1),'Portfolio Register'!$A93&amp;" (2)",IF(EDATE(DATE(YEAR('Portfolio Register'!$U93),MONTH('Portfolio Register'!$U93),1),3)=DATE(2027,6,1),'Portfolio Register'!$A93&amp;" (FINAL)",""))),"")))</f>
        <v/>
      </c>
      <c r="S94" s="106" t="str">
        <f aca="false">IF('Portfolio Register'!$A93="","",IF('Portfolio Register'!$U93="","",IFERROR(IF(EDATE(DATE(YEAR('Portfolio Register'!$U93),MONTH('Portfolio Register'!$U93),1),1)=DATE(2027,7,1),'Portfolio Register'!$A93&amp;" (1)",IF(EDATE(DATE(YEAR('Portfolio Register'!$U93),MONTH('Portfolio Register'!$U93),1),2)=DATE(2027,7,1),'Portfolio Register'!$A93&amp;" (2)",IF(EDATE(DATE(YEAR('Portfolio Register'!$U93),MONTH('Portfolio Register'!$U93),1),3)=DATE(2027,7,1),'Portfolio Register'!$A93&amp;" (FINAL)",""))),"")))</f>
        <v/>
      </c>
      <c r="T94" s="106" t="str">
        <f aca="false">IF('Portfolio Register'!$A93="","",IF('Portfolio Register'!$U93="","",IFERROR(IF(EDATE(DATE(YEAR('Portfolio Register'!$U93),MONTH('Portfolio Register'!$U93),1),1)=DATE(2027,8,1),'Portfolio Register'!$A93&amp;" (1)",IF(EDATE(DATE(YEAR('Portfolio Register'!$U93),MONTH('Portfolio Register'!$U93),1),2)=DATE(2027,8,1),'Portfolio Register'!$A93&amp;" (2)",IF(EDATE(DATE(YEAR('Portfolio Register'!$U93),MONTH('Portfolio Register'!$U93),1),3)=DATE(2027,8,1),'Portfolio Register'!$A93&amp;" (FINAL)",""))),"")))</f>
        <v/>
      </c>
      <c r="U94" s="106" t="str">
        <f aca="false">IF('Portfolio Register'!$A93="","",IF('Portfolio Register'!$U93="","",IFERROR(IF(EDATE(DATE(YEAR('Portfolio Register'!$U93),MONTH('Portfolio Register'!$U93),1),1)=DATE(2027,9,1),'Portfolio Register'!$A93&amp;" (1)",IF(EDATE(DATE(YEAR('Portfolio Register'!$U93),MONTH('Portfolio Register'!$U93),1),2)=DATE(2027,9,1),'Portfolio Register'!$A93&amp;" (2)",IF(EDATE(DATE(YEAR('Portfolio Register'!$U93),MONTH('Portfolio Register'!$U93),1),3)=DATE(2027,9,1),'Portfolio Register'!$A93&amp;" (FINAL)",""))),"")))</f>
        <v/>
      </c>
      <c r="V94" s="106" t="str">
        <f aca="false">IF('Portfolio Register'!$A93="","",IF('Portfolio Register'!$U93="","",IFERROR(IF(EDATE(DATE(YEAR('Portfolio Register'!$U93),MONTH('Portfolio Register'!$U93),1),1)=DATE(2027,10,1),'Portfolio Register'!$A93&amp;" (1)",IF(EDATE(DATE(YEAR('Portfolio Register'!$U93),MONTH('Portfolio Register'!$U93),1),2)=DATE(2027,10,1),'Portfolio Register'!$A93&amp;" (2)",IF(EDATE(DATE(YEAR('Portfolio Register'!$U93),MONTH('Portfolio Register'!$U93),1),3)=DATE(2027,10,1),'Portfolio Register'!$A93&amp;" (FINAL)",""))),"")))</f>
        <v/>
      </c>
      <c r="W94" s="106" t="str">
        <f aca="false">IF('Portfolio Register'!$A93="","",IF('Portfolio Register'!$U93="","",IFERROR(IF(EDATE(DATE(YEAR('Portfolio Register'!$U93),MONTH('Portfolio Register'!$U93),1),1)=DATE(2027,11,1),'Portfolio Register'!$A93&amp;" (1)",IF(EDATE(DATE(YEAR('Portfolio Register'!$U93),MONTH('Portfolio Register'!$U93),1),2)=DATE(2027,11,1),'Portfolio Register'!$A93&amp;" (2)",IF(EDATE(DATE(YEAR('Portfolio Register'!$U93),MONTH('Portfolio Register'!$U93),1),3)=DATE(2027,11,1),'Portfolio Register'!$A93&amp;" (FINAL)",""))),"")))</f>
        <v/>
      </c>
      <c r="X94" s="106" t="str">
        <f aca="false">IF('Portfolio Register'!$A93="","",IF('Portfolio Register'!$U93="","",IFERROR(IF(EDATE(DATE(YEAR('Portfolio Register'!$U93),MONTH('Portfolio Register'!$U93),1),1)=DATE(2027,12,1),'Portfolio Register'!$A93&amp;" (1)",IF(EDATE(DATE(YEAR('Portfolio Register'!$U93),MONTH('Portfolio Register'!$U93),1),2)=DATE(2027,12,1),'Portfolio Register'!$A93&amp;" (2)",IF(EDATE(DATE(YEAR('Portfolio Register'!$U93),MONTH('Portfolio Register'!$U93),1),3)=DATE(2027,12,1),'Portfolio Register'!$A93&amp;" (FINAL)",""))),"")))</f>
        <v/>
      </c>
    </row>
    <row r="95" customFormat="false" ht="21.95" hidden="false" customHeight="true" outlineLevel="0" collapsed="false">
      <c r="A95" s="106" t="str">
        <f aca="false">IF('Portfolio Register'!$A94="","",IF('Portfolio Register'!$U94="","",IFERROR(IF(EDATE(DATE(YEAR('Portfolio Register'!$U94),MONTH('Portfolio Register'!$U94),1),1)=DATE(2026,1,1),'Portfolio Register'!$A94&amp;" (1)",IF(EDATE(DATE(YEAR('Portfolio Register'!$U94),MONTH('Portfolio Register'!$U94),1),2)=DATE(2026,1,1),'Portfolio Register'!$A94&amp;" (2)",IF(EDATE(DATE(YEAR('Portfolio Register'!$U94),MONTH('Portfolio Register'!$U94),1),3)=DATE(2026,1,1),'Portfolio Register'!$A94&amp;" (FINAL)",""))),"")))</f>
        <v/>
      </c>
      <c r="B95" s="106" t="str">
        <f aca="false">IF('Portfolio Register'!$A94="","",IF('Portfolio Register'!$U94="","",IFERROR(IF(EDATE(DATE(YEAR('Portfolio Register'!$U94),MONTH('Portfolio Register'!$U94),1),1)=DATE(2026,2,1),'Portfolio Register'!$A94&amp;" (1)",IF(EDATE(DATE(YEAR('Portfolio Register'!$U94),MONTH('Portfolio Register'!$U94),1),2)=DATE(2026,2,1),'Portfolio Register'!$A94&amp;" (2)",IF(EDATE(DATE(YEAR('Portfolio Register'!$U94),MONTH('Portfolio Register'!$U94),1),3)=DATE(2026,2,1),'Portfolio Register'!$A94&amp;" (FINAL)",""))),"")))</f>
        <v/>
      </c>
      <c r="C95" s="106" t="str">
        <f aca="false">IF('Portfolio Register'!$A94="","",IF('Portfolio Register'!$U94="","",IFERROR(IF(EDATE(DATE(YEAR('Portfolio Register'!$U94),MONTH('Portfolio Register'!$U94),1),1)=DATE(2026,3,1),'Portfolio Register'!$A94&amp;" (1)",IF(EDATE(DATE(YEAR('Portfolio Register'!$U94),MONTH('Portfolio Register'!$U94),1),2)=DATE(2026,3,1),'Portfolio Register'!$A94&amp;" (2)",IF(EDATE(DATE(YEAR('Portfolio Register'!$U94),MONTH('Portfolio Register'!$U94),1),3)=DATE(2026,3,1),'Portfolio Register'!$A94&amp;" (FINAL)",""))),"")))</f>
        <v/>
      </c>
      <c r="D95" s="106" t="str">
        <f aca="false">IF('Portfolio Register'!$A94="","",IF('Portfolio Register'!$U94="","",IFERROR(IF(EDATE(DATE(YEAR('Portfolio Register'!$U94),MONTH('Portfolio Register'!$U94),1),1)=DATE(2026,4,1),'Portfolio Register'!$A94&amp;" (1)",IF(EDATE(DATE(YEAR('Portfolio Register'!$U94),MONTH('Portfolio Register'!$U94),1),2)=DATE(2026,4,1),'Portfolio Register'!$A94&amp;" (2)",IF(EDATE(DATE(YEAR('Portfolio Register'!$U94),MONTH('Portfolio Register'!$U94),1),3)=DATE(2026,4,1),'Portfolio Register'!$A94&amp;" (FINAL)",""))),"")))</f>
        <v/>
      </c>
      <c r="E95" s="106" t="str">
        <f aca="false">IF('Portfolio Register'!$A94="","",IF('Portfolio Register'!$U94="","",IFERROR(IF(EDATE(DATE(YEAR('Portfolio Register'!$U94),MONTH('Portfolio Register'!$U94),1),1)=DATE(2026,5,1),'Portfolio Register'!$A94&amp;" (1)",IF(EDATE(DATE(YEAR('Portfolio Register'!$U94),MONTH('Portfolio Register'!$U94),1),2)=DATE(2026,5,1),'Portfolio Register'!$A94&amp;" (2)",IF(EDATE(DATE(YEAR('Portfolio Register'!$U94),MONTH('Portfolio Register'!$U94),1),3)=DATE(2026,5,1),'Portfolio Register'!$A94&amp;" (FINAL)",""))),"")))</f>
        <v/>
      </c>
      <c r="F95" s="106" t="str">
        <f aca="false">IF('Portfolio Register'!$A94="","",IF('Portfolio Register'!$U94="","",IFERROR(IF(EDATE(DATE(YEAR('Portfolio Register'!$U94),MONTH('Portfolio Register'!$U94),1),1)=DATE(2026,6,1),'Portfolio Register'!$A94&amp;" (1)",IF(EDATE(DATE(YEAR('Portfolio Register'!$U94),MONTH('Portfolio Register'!$U94),1),2)=DATE(2026,6,1),'Portfolio Register'!$A94&amp;" (2)",IF(EDATE(DATE(YEAR('Portfolio Register'!$U94),MONTH('Portfolio Register'!$U94),1),3)=DATE(2026,6,1),'Portfolio Register'!$A94&amp;" (FINAL)",""))),"")))</f>
        <v/>
      </c>
      <c r="G95" s="106" t="str">
        <f aca="false">IF('Portfolio Register'!$A94="","",IF('Portfolio Register'!$U94="","",IFERROR(IF(EDATE(DATE(YEAR('Portfolio Register'!$U94),MONTH('Portfolio Register'!$U94),1),1)=DATE(2026,7,1),'Portfolio Register'!$A94&amp;" (1)",IF(EDATE(DATE(YEAR('Portfolio Register'!$U94),MONTH('Portfolio Register'!$U94),1),2)=DATE(2026,7,1),'Portfolio Register'!$A94&amp;" (2)",IF(EDATE(DATE(YEAR('Portfolio Register'!$U94),MONTH('Portfolio Register'!$U94),1),3)=DATE(2026,7,1),'Portfolio Register'!$A94&amp;" (FINAL)",""))),"")))</f>
        <v/>
      </c>
      <c r="H95" s="107" t="str">
        <f aca="false">IF('Portfolio Register'!$A94="","",IF('Portfolio Register'!$U94="","",IFERROR(IF(EDATE(DATE(YEAR('Portfolio Register'!$U94),MONTH('Portfolio Register'!$U94),1),1)=DATE(2026,8,1),'Portfolio Register'!$A94&amp;" (1)",IF(EDATE(DATE(YEAR('Portfolio Register'!$U94),MONTH('Portfolio Register'!$U94),1),2)=DATE(2026,8,1),'Portfolio Register'!$A94&amp;" (2)",IF(EDATE(DATE(YEAR('Portfolio Register'!$U94),MONTH('Portfolio Register'!$U94),1),3)=DATE(2026,8,1),'Portfolio Register'!$A94&amp;" (FINAL)",""))),"")))</f>
        <v/>
      </c>
      <c r="I95" s="108" t="str">
        <f aca="false">IF('Portfolio Register'!$A94="","",IF('Portfolio Register'!$U94="","",IFERROR(IF(EDATE(DATE(YEAR('Portfolio Register'!$U94),MONTH('Portfolio Register'!$U94),1),1)=DATE(2026,9,1),'Portfolio Register'!$A94&amp;" (1)",IF(EDATE(DATE(YEAR('Portfolio Register'!$U94),MONTH('Portfolio Register'!$U94),1),2)=DATE(2026,9,1),'Portfolio Register'!$A94&amp;" (2)",IF(EDATE(DATE(YEAR('Portfolio Register'!$U94),MONTH('Portfolio Register'!$U94),1),3)=DATE(2026,9,1),'Portfolio Register'!$A94&amp;" (FINAL)",""))),"")))</f>
        <v/>
      </c>
      <c r="J95" s="108" t="str">
        <f aca="false">IF('Portfolio Register'!$A94="","",IF('Portfolio Register'!$U94="","",IFERROR(IF(EDATE(DATE(YEAR('Portfolio Register'!$U94),MONTH('Portfolio Register'!$U94),1),1)=DATE(2026,10,1),'Portfolio Register'!$A94&amp;" (1)",IF(EDATE(DATE(YEAR('Portfolio Register'!$U94),MONTH('Portfolio Register'!$U94),1),2)=DATE(2026,10,1),'Portfolio Register'!$A94&amp;" (2)",IF(EDATE(DATE(YEAR('Portfolio Register'!$U94),MONTH('Portfolio Register'!$U94),1),3)=DATE(2026,10,1),'Portfolio Register'!$A94&amp;" (FINAL)",""))),"")))</f>
        <v/>
      </c>
      <c r="K95" s="106" t="str">
        <f aca="false">IF('Portfolio Register'!$A94="","",IF('Portfolio Register'!$U94="","",IFERROR(IF(EDATE(DATE(YEAR('Portfolio Register'!$U94),MONTH('Portfolio Register'!$U94),1),1)=DATE(2026,11,1),'Portfolio Register'!$A94&amp;" (1)",IF(EDATE(DATE(YEAR('Portfolio Register'!$U94),MONTH('Portfolio Register'!$U94),1),2)=DATE(2026,11,1),'Portfolio Register'!$A94&amp;" (2)",IF(EDATE(DATE(YEAR('Portfolio Register'!$U94),MONTH('Portfolio Register'!$U94),1),3)=DATE(2026,11,1),'Portfolio Register'!$A94&amp;" (FINAL)",""))),"")))</f>
        <v/>
      </c>
      <c r="L95" s="106" t="str">
        <f aca="false">IF('Portfolio Register'!$A94="","",IF('Portfolio Register'!$U94="","",IFERROR(IF(EDATE(DATE(YEAR('Portfolio Register'!$U94),MONTH('Portfolio Register'!$U94),1),1)=DATE(2026,12,1),'Portfolio Register'!$A94&amp;" (1)",IF(EDATE(DATE(YEAR('Portfolio Register'!$U94),MONTH('Portfolio Register'!$U94),1),2)=DATE(2026,12,1),'Portfolio Register'!$A94&amp;" (2)",IF(EDATE(DATE(YEAR('Portfolio Register'!$U94),MONTH('Portfolio Register'!$U94),1),3)=DATE(2026,12,1),'Portfolio Register'!$A94&amp;" (FINAL)",""))),"")))</f>
        <v/>
      </c>
      <c r="M95" s="109" t="str">
        <f aca="false">IF('Portfolio Register'!$A94="","",IF('Portfolio Register'!$U94="","",IFERROR(IF(EDATE(DATE(YEAR('Portfolio Register'!$U94),MONTH('Portfolio Register'!$U94),1),1)=DATE(2027,1,1),'Portfolio Register'!$A94&amp;" (1)",IF(EDATE(DATE(YEAR('Portfolio Register'!$U94),MONTH('Portfolio Register'!$U94),1),2)=DATE(2027,1,1),'Portfolio Register'!$A94&amp;" (2)",IF(EDATE(DATE(YEAR('Portfolio Register'!$U94),MONTH('Portfolio Register'!$U94),1),3)=DATE(2027,1,1),'Portfolio Register'!$A94&amp;" (FINAL)",""))),"")))</f>
        <v/>
      </c>
      <c r="N95" s="106" t="str">
        <f aca="false">IF('Portfolio Register'!$A94="","",IF('Portfolio Register'!$U94="","",IFERROR(IF(EDATE(DATE(YEAR('Portfolio Register'!$U94),MONTH('Portfolio Register'!$U94),1),1)=DATE(2027,2,1),'Portfolio Register'!$A94&amp;" (1)",IF(EDATE(DATE(YEAR('Portfolio Register'!$U94),MONTH('Portfolio Register'!$U94),1),2)=DATE(2027,2,1),'Portfolio Register'!$A94&amp;" (2)",IF(EDATE(DATE(YEAR('Portfolio Register'!$U94),MONTH('Portfolio Register'!$U94),1),3)=DATE(2027,2,1),'Portfolio Register'!$A94&amp;" (FINAL)",""))),"")))</f>
        <v/>
      </c>
      <c r="O95" s="106" t="str">
        <f aca="false">IF('Portfolio Register'!$A94="","",IF('Portfolio Register'!$U94="","",IFERROR(IF(EDATE(DATE(YEAR('Portfolio Register'!$U94),MONTH('Portfolio Register'!$U94),1),1)=DATE(2027,3,1),'Portfolio Register'!$A94&amp;" (1)",IF(EDATE(DATE(YEAR('Portfolio Register'!$U94),MONTH('Portfolio Register'!$U94),1),2)=DATE(2027,3,1),'Portfolio Register'!$A94&amp;" (2)",IF(EDATE(DATE(YEAR('Portfolio Register'!$U94),MONTH('Portfolio Register'!$U94),1),3)=DATE(2027,3,1),'Portfolio Register'!$A94&amp;" (FINAL)",""))),"")))</f>
        <v/>
      </c>
      <c r="P95" s="106" t="str">
        <f aca="false">IF('Portfolio Register'!$A94="","",IF('Portfolio Register'!$U94="","",IFERROR(IF(EDATE(DATE(YEAR('Portfolio Register'!$U94),MONTH('Portfolio Register'!$U94),1),1)=DATE(2027,4,1),'Portfolio Register'!$A94&amp;" (1)",IF(EDATE(DATE(YEAR('Portfolio Register'!$U94),MONTH('Portfolio Register'!$U94),1),2)=DATE(2027,4,1),'Portfolio Register'!$A94&amp;" (2)",IF(EDATE(DATE(YEAR('Portfolio Register'!$U94),MONTH('Portfolio Register'!$U94),1),3)=DATE(2027,4,1),'Portfolio Register'!$A94&amp;" (FINAL)",""))),"")))</f>
        <v/>
      </c>
      <c r="Q95" s="106" t="str">
        <f aca="false">IF('Portfolio Register'!$A94="","",IF('Portfolio Register'!$U94="","",IFERROR(IF(EDATE(DATE(YEAR('Portfolio Register'!$U94),MONTH('Portfolio Register'!$U94),1),1)=DATE(2027,5,1),'Portfolio Register'!$A94&amp;" (1)",IF(EDATE(DATE(YEAR('Portfolio Register'!$U94),MONTH('Portfolio Register'!$U94),1),2)=DATE(2027,5,1),'Portfolio Register'!$A94&amp;" (2)",IF(EDATE(DATE(YEAR('Portfolio Register'!$U94),MONTH('Portfolio Register'!$U94),1),3)=DATE(2027,5,1),'Portfolio Register'!$A94&amp;" (FINAL)",""))),"")))</f>
        <v/>
      </c>
      <c r="R95" s="106" t="str">
        <f aca="false">IF('Portfolio Register'!$A94="","",IF('Portfolio Register'!$U94="","",IFERROR(IF(EDATE(DATE(YEAR('Portfolio Register'!$U94),MONTH('Portfolio Register'!$U94),1),1)=DATE(2027,6,1),'Portfolio Register'!$A94&amp;" (1)",IF(EDATE(DATE(YEAR('Portfolio Register'!$U94),MONTH('Portfolio Register'!$U94),1),2)=DATE(2027,6,1),'Portfolio Register'!$A94&amp;" (2)",IF(EDATE(DATE(YEAR('Portfolio Register'!$U94),MONTH('Portfolio Register'!$U94),1),3)=DATE(2027,6,1),'Portfolio Register'!$A94&amp;" (FINAL)",""))),"")))</f>
        <v/>
      </c>
      <c r="S95" s="106" t="str">
        <f aca="false">IF('Portfolio Register'!$A94="","",IF('Portfolio Register'!$U94="","",IFERROR(IF(EDATE(DATE(YEAR('Portfolio Register'!$U94),MONTH('Portfolio Register'!$U94),1),1)=DATE(2027,7,1),'Portfolio Register'!$A94&amp;" (1)",IF(EDATE(DATE(YEAR('Portfolio Register'!$U94),MONTH('Portfolio Register'!$U94),1),2)=DATE(2027,7,1),'Portfolio Register'!$A94&amp;" (2)",IF(EDATE(DATE(YEAR('Portfolio Register'!$U94),MONTH('Portfolio Register'!$U94),1),3)=DATE(2027,7,1),'Portfolio Register'!$A94&amp;" (FINAL)",""))),"")))</f>
        <v/>
      </c>
      <c r="T95" s="106" t="str">
        <f aca="false">IF('Portfolio Register'!$A94="","",IF('Portfolio Register'!$U94="","",IFERROR(IF(EDATE(DATE(YEAR('Portfolio Register'!$U94),MONTH('Portfolio Register'!$U94),1),1)=DATE(2027,8,1),'Portfolio Register'!$A94&amp;" (1)",IF(EDATE(DATE(YEAR('Portfolio Register'!$U94),MONTH('Portfolio Register'!$U94),1),2)=DATE(2027,8,1),'Portfolio Register'!$A94&amp;" (2)",IF(EDATE(DATE(YEAR('Portfolio Register'!$U94),MONTH('Portfolio Register'!$U94),1),3)=DATE(2027,8,1),'Portfolio Register'!$A94&amp;" (FINAL)",""))),"")))</f>
        <v/>
      </c>
      <c r="U95" s="106" t="str">
        <f aca="false">IF('Portfolio Register'!$A94="","",IF('Portfolio Register'!$U94="","",IFERROR(IF(EDATE(DATE(YEAR('Portfolio Register'!$U94),MONTH('Portfolio Register'!$U94),1),1)=DATE(2027,9,1),'Portfolio Register'!$A94&amp;" (1)",IF(EDATE(DATE(YEAR('Portfolio Register'!$U94),MONTH('Portfolio Register'!$U94),1),2)=DATE(2027,9,1),'Portfolio Register'!$A94&amp;" (2)",IF(EDATE(DATE(YEAR('Portfolio Register'!$U94),MONTH('Portfolio Register'!$U94),1),3)=DATE(2027,9,1),'Portfolio Register'!$A94&amp;" (FINAL)",""))),"")))</f>
        <v/>
      </c>
      <c r="V95" s="106" t="str">
        <f aca="false">IF('Portfolio Register'!$A94="","",IF('Portfolio Register'!$U94="","",IFERROR(IF(EDATE(DATE(YEAR('Portfolio Register'!$U94),MONTH('Portfolio Register'!$U94),1),1)=DATE(2027,10,1),'Portfolio Register'!$A94&amp;" (1)",IF(EDATE(DATE(YEAR('Portfolio Register'!$U94),MONTH('Portfolio Register'!$U94),1),2)=DATE(2027,10,1),'Portfolio Register'!$A94&amp;" (2)",IF(EDATE(DATE(YEAR('Portfolio Register'!$U94),MONTH('Portfolio Register'!$U94),1),3)=DATE(2027,10,1),'Portfolio Register'!$A94&amp;" (FINAL)",""))),"")))</f>
        <v/>
      </c>
      <c r="W95" s="106" t="str">
        <f aca="false">IF('Portfolio Register'!$A94="","",IF('Portfolio Register'!$U94="","",IFERROR(IF(EDATE(DATE(YEAR('Portfolio Register'!$U94),MONTH('Portfolio Register'!$U94),1),1)=DATE(2027,11,1),'Portfolio Register'!$A94&amp;" (1)",IF(EDATE(DATE(YEAR('Portfolio Register'!$U94),MONTH('Portfolio Register'!$U94),1),2)=DATE(2027,11,1),'Portfolio Register'!$A94&amp;" (2)",IF(EDATE(DATE(YEAR('Portfolio Register'!$U94),MONTH('Portfolio Register'!$U94),1),3)=DATE(2027,11,1),'Portfolio Register'!$A94&amp;" (FINAL)",""))),"")))</f>
        <v/>
      </c>
      <c r="X95" s="106" t="str">
        <f aca="false">IF('Portfolio Register'!$A94="","",IF('Portfolio Register'!$U94="","",IFERROR(IF(EDATE(DATE(YEAR('Portfolio Register'!$U94),MONTH('Portfolio Register'!$U94),1),1)=DATE(2027,12,1),'Portfolio Register'!$A94&amp;" (1)",IF(EDATE(DATE(YEAR('Portfolio Register'!$U94),MONTH('Portfolio Register'!$U94),1),2)=DATE(2027,12,1),'Portfolio Register'!$A94&amp;" (2)",IF(EDATE(DATE(YEAR('Portfolio Register'!$U94),MONTH('Portfolio Register'!$U94),1),3)=DATE(2027,12,1),'Portfolio Register'!$A94&amp;" (FINAL)",""))),"")))</f>
        <v/>
      </c>
    </row>
    <row r="96" customFormat="false" ht="21.95" hidden="false" customHeight="true" outlineLevel="0" collapsed="false">
      <c r="A96" s="106" t="str">
        <f aca="false">IF('Portfolio Register'!$A95="","",IF('Portfolio Register'!$U95="","",IFERROR(IF(EDATE(DATE(YEAR('Portfolio Register'!$U95),MONTH('Portfolio Register'!$U95),1),1)=DATE(2026,1,1),'Portfolio Register'!$A95&amp;" (1)",IF(EDATE(DATE(YEAR('Portfolio Register'!$U95),MONTH('Portfolio Register'!$U95),1),2)=DATE(2026,1,1),'Portfolio Register'!$A95&amp;" (2)",IF(EDATE(DATE(YEAR('Portfolio Register'!$U95),MONTH('Portfolio Register'!$U95),1),3)=DATE(2026,1,1),'Portfolio Register'!$A95&amp;" (FINAL)",""))),"")))</f>
        <v/>
      </c>
      <c r="B96" s="106" t="str">
        <f aca="false">IF('Portfolio Register'!$A95="","",IF('Portfolio Register'!$U95="","",IFERROR(IF(EDATE(DATE(YEAR('Portfolio Register'!$U95),MONTH('Portfolio Register'!$U95),1),1)=DATE(2026,2,1),'Portfolio Register'!$A95&amp;" (1)",IF(EDATE(DATE(YEAR('Portfolio Register'!$U95),MONTH('Portfolio Register'!$U95),1),2)=DATE(2026,2,1),'Portfolio Register'!$A95&amp;" (2)",IF(EDATE(DATE(YEAR('Portfolio Register'!$U95),MONTH('Portfolio Register'!$U95),1),3)=DATE(2026,2,1),'Portfolio Register'!$A95&amp;" (FINAL)",""))),"")))</f>
        <v/>
      </c>
      <c r="C96" s="106" t="str">
        <f aca="false">IF('Portfolio Register'!$A95="","",IF('Portfolio Register'!$U95="","",IFERROR(IF(EDATE(DATE(YEAR('Portfolio Register'!$U95),MONTH('Portfolio Register'!$U95),1),1)=DATE(2026,3,1),'Portfolio Register'!$A95&amp;" (1)",IF(EDATE(DATE(YEAR('Portfolio Register'!$U95),MONTH('Portfolio Register'!$U95),1),2)=DATE(2026,3,1),'Portfolio Register'!$A95&amp;" (2)",IF(EDATE(DATE(YEAR('Portfolio Register'!$U95),MONTH('Portfolio Register'!$U95),1),3)=DATE(2026,3,1),'Portfolio Register'!$A95&amp;" (FINAL)",""))),"")))</f>
        <v/>
      </c>
      <c r="D96" s="106" t="str">
        <f aca="false">IF('Portfolio Register'!$A95="","",IF('Portfolio Register'!$U95="","",IFERROR(IF(EDATE(DATE(YEAR('Portfolio Register'!$U95),MONTH('Portfolio Register'!$U95),1),1)=DATE(2026,4,1),'Portfolio Register'!$A95&amp;" (1)",IF(EDATE(DATE(YEAR('Portfolio Register'!$U95),MONTH('Portfolio Register'!$U95),1),2)=DATE(2026,4,1),'Portfolio Register'!$A95&amp;" (2)",IF(EDATE(DATE(YEAR('Portfolio Register'!$U95),MONTH('Portfolio Register'!$U95),1),3)=DATE(2026,4,1),'Portfolio Register'!$A95&amp;" (FINAL)",""))),"")))</f>
        <v/>
      </c>
      <c r="E96" s="106" t="str">
        <f aca="false">IF('Portfolio Register'!$A95="","",IF('Portfolio Register'!$U95="","",IFERROR(IF(EDATE(DATE(YEAR('Portfolio Register'!$U95),MONTH('Portfolio Register'!$U95),1),1)=DATE(2026,5,1),'Portfolio Register'!$A95&amp;" (1)",IF(EDATE(DATE(YEAR('Portfolio Register'!$U95),MONTH('Portfolio Register'!$U95),1),2)=DATE(2026,5,1),'Portfolio Register'!$A95&amp;" (2)",IF(EDATE(DATE(YEAR('Portfolio Register'!$U95),MONTH('Portfolio Register'!$U95),1),3)=DATE(2026,5,1),'Portfolio Register'!$A95&amp;" (FINAL)",""))),"")))</f>
        <v/>
      </c>
      <c r="F96" s="106" t="str">
        <f aca="false">IF('Portfolio Register'!$A95="","",IF('Portfolio Register'!$U95="","",IFERROR(IF(EDATE(DATE(YEAR('Portfolio Register'!$U95),MONTH('Portfolio Register'!$U95),1),1)=DATE(2026,6,1),'Portfolio Register'!$A95&amp;" (1)",IF(EDATE(DATE(YEAR('Portfolio Register'!$U95),MONTH('Portfolio Register'!$U95),1),2)=DATE(2026,6,1),'Portfolio Register'!$A95&amp;" (2)",IF(EDATE(DATE(YEAR('Portfolio Register'!$U95),MONTH('Portfolio Register'!$U95),1),3)=DATE(2026,6,1),'Portfolio Register'!$A95&amp;" (FINAL)",""))),"")))</f>
        <v/>
      </c>
      <c r="G96" s="106" t="str">
        <f aca="false">IF('Portfolio Register'!$A95="","",IF('Portfolio Register'!$U95="","",IFERROR(IF(EDATE(DATE(YEAR('Portfolio Register'!$U95),MONTH('Portfolio Register'!$U95),1),1)=DATE(2026,7,1),'Portfolio Register'!$A95&amp;" (1)",IF(EDATE(DATE(YEAR('Portfolio Register'!$U95),MONTH('Portfolio Register'!$U95),1),2)=DATE(2026,7,1),'Portfolio Register'!$A95&amp;" (2)",IF(EDATE(DATE(YEAR('Portfolio Register'!$U95),MONTH('Portfolio Register'!$U95),1),3)=DATE(2026,7,1),'Portfolio Register'!$A95&amp;" (FINAL)",""))),"")))</f>
        <v/>
      </c>
      <c r="H96" s="107" t="str">
        <f aca="false">IF('Portfolio Register'!$A95="","",IF('Portfolio Register'!$U95="","",IFERROR(IF(EDATE(DATE(YEAR('Portfolio Register'!$U95),MONTH('Portfolio Register'!$U95),1),1)=DATE(2026,8,1),'Portfolio Register'!$A95&amp;" (1)",IF(EDATE(DATE(YEAR('Portfolio Register'!$U95),MONTH('Portfolio Register'!$U95),1),2)=DATE(2026,8,1),'Portfolio Register'!$A95&amp;" (2)",IF(EDATE(DATE(YEAR('Portfolio Register'!$U95),MONTH('Portfolio Register'!$U95),1),3)=DATE(2026,8,1),'Portfolio Register'!$A95&amp;" (FINAL)",""))),"")))</f>
        <v/>
      </c>
      <c r="I96" s="108" t="str">
        <f aca="false">IF('Portfolio Register'!$A95="","",IF('Portfolio Register'!$U95="","",IFERROR(IF(EDATE(DATE(YEAR('Portfolio Register'!$U95),MONTH('Portfolio Register'!$U95),1),1)=DATE(2026,9,1),'Portfolio Register'!$A95&amp;" (1)",IF(EDATE(DATE(YEAR('Portfolio Register'!$U95),MONTH('Portfolio Register'!$U95),1),2)=DATE(2026,9,1),'Portfolio Register'!$A95&amp;" (2)",IF(EDATE(DATE(YEAR('Portfolio Register'!$U95),MONTH('Portfolio Register'!$U95),1),3)=DATE(2026,9,1),'Portfolio Register'!$A95&amp;" (FINAL)",""))),"")))</f>
        <v/>
      </c>
      <c r="J96" s="108" t="str">
        <f aca="false">IF('Portfolio Register'!$A95="","",IF('Portfolio Register'!$U95="","",IFERROR(IF(EDATE(DATE(YEAR('Portfolio Register'!$U95),MONTH('Portfolio Register'!$U95),1),1)=DATE(2026,10,1),'Portfolio Register'!$A95&amp;" (1)",IF(EDATE(DATE(YEAR('Portfolio Register'!$U95),MONTH('Portfolio Register'!$U95),1),2)=DATE(2026,10,1),'Portfolio Register'!$A95&amp;" (2)",IF(EDATE(DATE(YEAR('Portfolio Register'!$U95),MONTH('Portfolio Register'!$U95),1),3)=DATE(2026,10,1),'Portfolio Register'!$A95&amp;" (FINAL)",""))),"")))</f>
        <v/>
      </c>
      <c r="K96" s="106" t="str">
        <f aca="false">IF('Portfolio Register'!$A95="","",IF('Portfolio Register'!$U95="","",IFERROR(IF(EDATE(DATE(YEAR('Portfolio Register'!$U95),MONTH('Portfolio Register'!$U95),1),1)=DATE(2026,11,1),'Portfolio Register'!$A95&amp;" (1)",IF(EDATE(DATE(YEAR('Portfolio Register'!$U95),MONTH('Portfolio Register'!$U95),1),2)=DATE(2026,11,1),'Portfolio Register'!$A95&amp;" (2)",IF(EDATE(DATE(YEAR('Portfolio Register'!$U95),MONTH('Portfolio Register'!$U95),1),3)=DATE(2026,11,1),'Portfolio Register'!$A95&amp;" (FINAL)",""))),"")))</f>
        <v/>
      </c>
      <c r="L96" s="106" t="str">
        <f aca="false">IF('Portfolio Register'!$A95="","",IF('Portfolio Register'!$U95="","",IFERROR(IF(EDATE(DATE(YEAR('Portfolio Register'!$U95),MONTH('Portfolio Register'!$U95),1),1)=DATE(2026,12,1),'Portfolio Register'!$A95&amp;" (1)",IF(EDATE(DATE(YEAR('Portfolio Register'!$U95),MONTH('Portfolio Register'!$U95),1),2)=DATE(2026,12,1),'Portfolio Register'!$A95&amp;" (2)",IF(EDATE(DATE(YEAR('Portfolio Register'!$U95),MONTH('Portfolio Register'!$U95),1),3)=DATE(2026,12,1),'Portfolio Register'!$A95&amp;" (FINAL)",""))),"")))</f>
        <v/>
      </c>
      <c r="M96" s="109" t="str">
        <f aca="false">IF('Portfolio Register'!$A95="","",IF('Portfolio Register'!$U95="","",IFERROR(IF(EDATE(DATE(YEAR('Portfolio Register'!$U95),MONTH('Portfolio Register'!$U95),1),1)=DATE(2027,1,1),'Portfolio Register'!$A95&amp;" (1)",IF(EDATE(DATE(YEAR('Portfolio Register'!$U95),MONTH('Portfolio Register'!$U95),1),2)=DATE(2027,1,1),'Portfolio Register'!$A95&amp;" (2)",IF(EDATE(DATE(YEAR('Portfolio Register'!$U95),MONTH('Portfolio Register'!$U95),1),3)=DATE(2027,1,1),'Portfolio Register'!$A95&amp;" (FINAL)",""))),"")))</f>
        <v/>
      </c>
      <c r="N96" s="106" t="str">
        <f aca="false">IF('Portfolio Register'!$A95="","",IF('Portfolio Register'!$U95="","",IFERROR(IF(EDATE(DATE(YEAR('Portfolio Register'!$U95),MONTH('Portfolio Register'!$U95),1),1)=DATE(2027,2,1),'Portfolio Register'!$A95&amp;" (1)",IF(EDATE(DATE(YEAR('Portfolio Register'!$U95),MONTH('Portfolio Register'!$U95),1),2)=DATE(2027,2,1),'Portfolio Register'!$A95&amp;" (2)",IF(EDATE(DATE(YEAR('Portfolio Register'!$U95),MONTH('Portfolio Register'!$U95),1),3)=DATE(2027,2,1),'Portfolio Register'!$A95&amp;" (FINAL)",""))),"")))</f>
        <v/>
      </c>
      <c r="O96" s="106" t="str">
        <f aca="false">IF('Portfolio Register'!$A95="","",IF('Portfolio Register'!$U95="","",IFERROR(IF(EDATE(DATE(YEAR('Portfolio Register'!$U95),MONTH('Portfolio Register'!$U95),1),1)=DATE(2027,3,1),'Portfolio Register'!$A95&amp;" (1)",IF(EDATE(DATE(YEAR('Portfolio Register'!$U95),MONTH('Portfolio Register'!$U95),1),2)=DATE(2027,3,1),'Portfolio Register'!$A95&amp;" (2)",IF(EDATE(DATE(YEAR('Portfolio Register'!$U95),MONTH('Portfolio Register'!$U95),1),3)=DATE(2027,3,1),'Portfolio Register'!$A95&amp;" (FINAL)",""))),"")))</f>
        <v/>
      </c>
      <c r="P96" s="106" t="str">
        <f aca="false">IF('Portfolio Register'!$A95="","",IF('Portfolio Register'!$U95="","",IFERROR(IF(EDATE(DATE(YEAR('Portfolio Register'!$U95),MONTH('Portfolio Register'!$U95),1),1)=DATE(2027,4,1),'Portfolio Register'!$A95&amp;" (1)",IF(EDATE(DATE(YEAR('Portfolio Register'!$U95),MONTH('Portfolio Register'!$U95),1),2)=DATE(2027,4,1),'Portfolio Register'!$A95&amp;" (2)",IF(EDATE(DATE(YEAR('Portfolio Register'!$U95),MONTH('Portfolio Register'!$U95),1),3)=DATE(2027,4,1),'Portfolio Register'!$A95&amp;" (FINAL)",""))),"")))</f>
        <v/>
      </c>
      <c r="Q96" s="106" t="str">
        <f aca="false">IF('Portfolio Register'!$A95="","",IF('Portfolio Register'!$U95="","",IFERROR(IF(EDATE(DATE(YEAR('Portfolio Register'!$U95),MONTH('Portfolio Register'!$U95),1),1)=DATE(2027,5,1),'Portfolio Register'!$A95&amp;" (1)",IF(EDATE(DATE(YEAR('Portfolio Register'!$U95),MONTH('Portfolio Register'!$U95),1),2)=DATE(2027,5,1),'Portfolio Register'!$A95&amp;" (2)",IF(EDATE(DATE(YEAR('Portfolio Register'!$U95),MONTH('Portfolio Register'!$U95),1),3)=DATE(2027,5,1),'Portfolio Register'!$A95&amp;" (FINAL)",""))),"")))</f>
        <v/>
      </c>
      <c r="R96" s="106" t="str">
        <f aca="false">IF('Portfolio Register'!$A95="","",IF('Portfolio Register'!$U95="","",IFERROR(IF(EDATE(DATE(YEAR('Portfolio Register'!$U95),MONTH('Portfolio Register'!$U95),1),1)=DATE(2027,6,1),'Portfolio Register'!$A95&amp;" (1)",IF(EDATE(DATE(YEAR('Portfolio Register'!$U95),MONTH('Portfolio Register'!$U95),1),2)=DATE(2027,6,1),'Portfolio Register'!$A95&amp;" (2)",IF(EDATE(DATE(YEAR('Portfolio Register'!$U95),MONTH('Portfolio Register'!$U95),1),3)=DATE(2027,6,1),'Portfolio Register'!$A95&amp;" (FINAL)",""))),"")))</f>
        <v/>
      </c>
      <c r="S96" s="106" t="str">
        <f aca="false">IF('Portfolio Register'!$A95="","",IF('Portfolio Register'!$U95="","",IFERROR(IF(EDATE(DATE(YEAR('Portfolio Register'!$U95),MONTH('Portfolio Register'!$U95),1),1)=DATE(2027,7,1),'Portfolio Register'!$A95&amp;" (1)",IF(EDATE(DATE(YEAR('Portfolio Register'!$U95),MONTH('Portfolio Register'!$U95),1),2)=DATE(2027,7,1),'Portfolio Register'!$A95&amp;" (2)",IF(EDATE(DATE(YEAR('Portfolio Register'!$U95),MONTH('Portfolio Register'!$U95),1),3)=DATE(2027,7,1),'Portfolio Register'!$A95&amp;" (FINAL)",""))),"")))</f>
        <v/>
      </c>
      <c r="T96" s="106" t="str">
        <f aca="false">IF('Portfolio Register'!$A95="","",IF('Portfolio Register'!$U95="","",IFERROR(IF(EDATE(DATE(YEAR('Portfolio Register'!$U95),MONTH('Portfolio Register'!$U95),1),1)=DATE(2027,8,1),'Portfolio Register'!$A95&amp;" (1)",IF(EDATE(DATE(YEAR('Portfolio Register'!$U95),MONTH('Portfolio Register'!$U95),1),2)=DATE(2027,8,1),'Portfolio Register'!$A95&amp;" (2)",IF(EDATE(DATE(YEAR('Portfolio Register'!$U95),MONTH('Portfolio Register'!$U95),1),3)=DATE(2027,8,1),'Portfolio Register'!$A95&amp;" (FINAL)",""))),"")))</f>
        <v/>
      </c>
      <c r="U96" s="106" t="str">
        <f aca="false">IF('Portfolio Register'!$A95="","",IF('Portfolio Register'!$U95="","",IFERROR(IF(EDATE(DATE(YEAR('Portfolio Register'!$U95),MONTH('Portfolio Register'!$U95),1),1)=DATE(2027,9,1),'Portfolio Register'!$A95&amp;" (1)",IF(EDATE(DATE(YEAR('Portfolio Register'!$U95),MONTH('Portfolio Register'!$U95),1),2)=DATE(2027,9,1),'Portfolio Register'!$A95&amp;" (2)",IF(EDATE(DATE(YEAR('Portfolio Register'!$U95),MONTH('Portfolio Register'!$U95),1),3)=DATE(2027,9,1),'Portfolio Register'!$A95&amp;" (FINAL)",""))),"")))</f>
        <v/>
      </c>
      <c r="V96" s="106" t="str">
        <f aca="false">IF('Portfolio Register'!$A95="","",IF('Portfolio Register'!$U95="","",IFERROR(IF(EDATE(DATE(YEAR('Portfolio Register'!$U95),MONTH('Portfolio Register'!$U95),1),1)=DATE(2027,10,1),'Portfolio Register'!$A95&amp;" (1)",IF(EDATE(DATE(YEAR('Portfolio Register'!$U95),MONTH('Portfolio Register'!$U95),1),2)=DATE(2027,10,1),'Portfolio Register'!$A95&amp;" (2)",IF(EDATE(DATE(YEAR('Portfolio Register'!$U95),MONTH('Portfolio Register'!$U95),1),3)=DATE(2027,10,1),'Portfolio Register'!$A95&amp;" (FINAL)",""))),"")))</f>
        <v/>
      </c>
      <c r="W96" s="106" t="str">
        <f aca="false">IF('Portfolio Register'!$A95="","",IF('Portfolio Register'!$U95="","",IFERROR(IF(EDATE(DATE(YEAR('Portfolio Register'!$U95),MONTH('Portfolio Register'!$U95),1),1)=DATE(2027,11,1),'Portfolio Register'!$A95&amp;" (1)",IF(EDATE(DATE(YEAR('Portfolio Register'!$U95),MONTH('Portfolio Register'!$U95),1),2)=DATE(2027,11,1),'Portfolio Register'!$A95&amp;" (2)",IF(EDATE(DATE(YEAR('Portfolio Register'!$U95),MONTH('Portfolio Register'!$U95),1),3)=DATE(2027,11,1),'Portfolio Register'!$A95&amp;" (FINAL)",""))),"")))</f>
        <v/>
      </c>
      <c r="X96" s="106" t="str">
        <f aca="false">IF('Portfolio Register'!$A95="","",IF('Portfolio Register'!$U95="","",IFERROR(IF(EDATE(DATE(YEAR('Portfolio Register'!$U95),MONTH('Portfolio Register'!$U95),1),1)=DATE(2027,12,1),'Portfolio Register'!$A95&amp;" (1)",IF(EDATE(DATE(YEAR('Portfolio Register'!$U95),MONTH('Portfolio Register'!$U95),1),2)=DATE(2027,12,1),'Portfolio Register'!$A95&amp;" (2)",IF(EDATE(DATE(YEAR('Portfolio Register'!$U95),MONTH('Portfolio Register'!$U95),1),3)=DATE(2027,12,1),'Portfolio Register'!$A95&amp;" (FINAL)",""))),"")))</f>
        <v/>
      </c>
    </row>
    <row r="97" customFormat="false" ht="21.95" hidden="false" customHeight="true" outlineLevel="0" collapsed="false">
      <c r="A97" s="106" t="str">
        <f aca="false">IF('Portfolio Register'!$A96="","",IF('Portfolio Register'!$U96="","",IFERROR(IF(EDATE(DATE(YEAR('Portfolio Register'!$U96),MONTH('Portfolio Register'!$U96),1),1)=DATE(2026,1,1),'Portfolio Register'!$A96&amp;" (1)",IF(EDATE(DATE(YEAR('Portfolio Register'!$U96),MONTH('Portfolio Register'!$U96),1),2)=DATE(2026,1,1),'Portfolio Register'!$A96&amp;" (2)",IF(EDATE(DATE(YEAR('Portfolio Register'!$U96),MONTH('Portfolio Register'!$U96),1),3)=DATE(2026,1,1),'Portfolio Register'!$A96&amp;" (FINAL)",""))),"")))</f>
        <v/>
      </c>
      <c r="B97" s="106" t="str">
        <f aca="false">IF('Portfolio Register'!$A96="","",IF('Portfolio Register'!$U96="","",IFERROR(IF(EDATE(DATE(YEAR('Portfolio Register'!$U96),MONTH('Portfolio Register'!$U96),1),1)=DATE(2026,2,1),'Portfolio Register'!$A96&amp;" (1)",IF(EDATE(DATE(YEAR('Portfolio Register'!$U96),MONTH('Portfolio Register'!$U96),1),2)=DATE(2026,2,1),'Portfolio Register'!$A96&amp;" (2)",IF(EDATE(DATE(YEAR('Portfolio Register'!$U96),MONTH('Portfolio Register'!$U96),1),3)=DATE(2026,2,1),'Portfolio Register'!$A96&amp;" (FINAL)",""))),"")))</f>
        <v/>
      </c>
      <c r="C97" s="106" t="str">
        <f aca="false">IF('Portfolio Register'!$A96="","",IF('Portfolio Register'!$U96="","",IFERROR(IF(EDATE(DATE(YEAR('Portfolio Register'!$U96),MONTH('Portfolio Register'!$U96),1),1)=DATE(2026,3,1),'Portfolio Register'!$A96&amp;" (1)",IF(EDATE(DATE(YEAR('Portfolio Register'!$U96),MONTH('Portfolio Register'!$U96),1),2)=DATE(2026,3,1),'Portfolio Register'!$A96&amp;" (2)",IF(EDATE(DATE(YEAR('Portfolio Register'!$U96),MONTH('Portfolio Register'!$U96),1),3)=DATE(2026,3,1),'Portfolio Register'!$A96&amp;" (FINAL)",""))),"")))</f>
        <v/>
      </c>
      <c r="D97" s="106" t="str">
        <f aca="false">IF('Portfolio Register'!$A96="","",IF('Portfolio Register'!$U96="","",IFERROR(IF(EDATE(DATE(YEAR('Portfolio Register'!$U96),MONTH('Portfolio Register'!$U96),1),1)=DATE(2026,4,1),'Portfolio Register'!$A96&amp;" (1)",IF(EDATE(DATE(YEAR('Portfolio Register'!$U96),MONTH('Portfolio Register'!$U96),1),2)=DATE(2026,4,1),'Portfolio Register'!$A96&amp;" (2)",IF(EDATE(DATE(YEAR('Portfolio Register'!$U96),MONTH('Portfolio Register'!$U96),1),3)=DATE(2026,4,1),'Portfolio Register'!$A96&amp;" (FINAL)",""))),"")))</f>
        <v/>
      </c>
      <c r="E97" s="106" t="str">
        <f aca="false">IF('Portfolio Register'!$A96="","",IF('Portfolio Register'!$U96="","",IFERROR(IF(EDATE(DATE(YEAR('Portfolio Register'!$U96),MONTH('Portfolio Register'!$U96),1),1)=DATE(2026,5,1),'Portfolio Register'!$A96&amp;" (1)",IF(EDATE(DATE(YEAR('Portfolio Register'!$U96),MONTH('Portfolio Register'!$U96),1),2)=DATE(2026,5,1),'Portfolio Register'!$A96&amp;" (2)",IF(EDATE(DATE(YEAR('Portfolio Register'!$U96),MONTH('Portfolio Register'!$U96),1),3)=DATE(2026,5,1),'Portfolio Register'!$A96&amp;" (FINAL)",""))),"")))</f>
        <v/>
      </c>
      <c r="F97" s="106" t="str">
        <f aca="false">IF('Portfolio Register'!$A96="","",IF('Portfolio Register'!$U96="","",IFERROR(IF(EDATE(DATE(YEAR('Portfolio Register'!$U96),MONTH('Portfolio Register'!$U96),1),1)=DATE(2026,6,1),'Portfolio Register'!$A96&amp;" (1)",IF(EDATE(DATE(YEAR('Portfolio Register'!$U96),MONTH('Portfolio Register'!$U96),1),2)=DATE(2026,6,1),'Portfolio Register'!$A96&amp;" (2)",IF(EDATE(DATE(YEAR('Portfolio Register'!$U96),MONTH('Portfolio Register'!$U96),1),3)=DATE(2026,6,1),'Portfolio Register'!$A96&amp;" (FINAL)",""))),"")))</f>
        <v/>
      </c>
      <c r="G97" s="106" t="str">
        <f aca="false">IF('Portfolio Register'!$A96="","",IF('Portfolio Register'!$U96="","",IFERROR(IF(EDATE(DATE(YEAR('Portfolio Register'!$U96),MONTH('Portfolio Register'!$U96),1),1)=DATE(2026,7,1),'Portfolio Register'!$A96&amp;" (1)",IF(EDATE(DATE(YEAR('Portfolio Register'!$U96),MONTH('Portfolio Register'!$U96),1),2)=DATE(2026,7,1),'Portfolio Register'!$A96&amp;" (2)",IF(EDATE(DATE(YEAR('Portfolio Register'!$U96),MONTH('Portfolio Register'!$U96),1),3)=DATE(2026,7,1),'Portfolio Register'!$A96&amp;" (FINAL)",""))),"")))</f>
        <v/>
      </c>
      <c r="H97" s="107" t="str">
        <f aca="false">IF('Portfolio Register'!$A96="","",IF('Portfolio Register'!$U96="","",IFERROR(IF(EDATE(DATE(YEAR('Portfolio Register'!$U96),MONTH('Portfolio Register'!$U96),1),1)=DATE(2026,8,1),'Portfolio Register'!$A96&amp;" (1)",IF(EDATE(DATE(YEAR('Portfolio Register'!$U96),MONTH('Portfolio Register'!$U96),1),2)=DATE(2026,8,1),'Portfolio Register'!$A96&amp;" (2)",IF(EDATE(DATE(YEAR('Portfolio Register'!$U96),MONTH('Portfolio Register'!$U96),1),3)=DATE(2026,8,1),'Portfolio Register'!$A96&amp;" (FINAL)",""))),"")))</f>
        <v/>
      </c>
      <c r="I97" s="108" t="str">
        <f aca="false">IF('Portfolio Register'!$A96="","",IF('Portfolio Register'!$U96="","",IFERROR(IF(EDATE(DATE(YEAR('Portfolio Register'!$U96),MONTH('Portfolio Register'!$U96),1),1)=DATE(2026,9,1),'Portfolio Register'!$A96&amp;" (1)",IF(EDATE(DATE(YEAR('Portfolio Register'!$U96),MONTH('Portfolio Register'!$U96),1),2)=DATE(2026,9,1),'Portfolio Register'!$A96&amp;" (2)",IF(EDATE(DATE(YEAR('Portfolio Register'!$U96),MONTH('Portfolio Register'!$U96),1),3)=DATE(2026,9,1),'Portfolio Register'!$A96&amp;" (FINAL)",""))),"")))</f>
        <v/>
      </c>
      <c r="J97" s="108" t="str">
        <f aca="false">IF('Portfolio Register'!$A96="","",IF('Portfolio Register'!$U96="","",IFERROR(IF(EDATE(DATE(YEAR('Portfolio Register'!$U96),MONTH('Portfolio Register'!$U96),1),1)=DATE(2026,10,1),'Portfolio Register'!$A96&amp;" (1)",IF(EDATE(DATE(YEAR('Portfolio Register'!$U96),MONTH('Portfolio Register'!$U96),1),2)=DATE(2026,10,1),'Portfolio Register'!$A96&amp;" (2)",IF(EDATE(DATE(YEAR('Portfolio Register'!$U96),MONTH('Portfolio Register'!$U96),1),3)=DATE(2026,10,1),'Portfolio Register'!$A96&amp;" (FINAL)",""))),"")))</f>
        <v/>
      </c>
      <c r="K97" s="106" t="str">
        <f aca="false">IF('Portfolio Register'!$A96="","",IF('Portfolio Register'!$U96="","",IFERROR(IF(EDATE(DATE(YEAR('Portfolio Register'!$U96),MONTH('Portfolio Register'!$U96),1),1)=DATE(2026,11,1),'Portfolio Register'!$A96&amp;" (1)",IF(EDATE(DATE(YEAR('Portfolio Register'!$U96),MONTH('Portfolio Register'!$U96),1),2)=DATE(2026,11,1),'Portfolio Register'!$A96&amp;" (2)",IF(EDATE(DATE(YEAR('Portfolio Register'!$U96),MONTH('Portfolio Register'!$U96),1),3)=DATE(2026,11,1),'Portfolio Register'!$A96&amp;" (FINAL)",""))),"")))</f>
        <v/>
      </c>
      <c r="L97" s="106" t="str">
        <f aca="false">IF('Portfolio Register'!$A96="","",IF('Portfolio Register'!$U96="","",IFERROR(IF(EDATE(DATE(YEAR('Portfolio Register'!$U96),MONTH('Portfolio Register'!$U96),1),1)=DATE(2026,12,1),'Portfolio Register'!$A96&amp;" (1)",IF(EDATE(DATE(YEAR('Portfolio Register'!$U96),MONTH('Portfolio Register'!$U96),1),2)=DATE(2026,12,1),'Portfolio Register'!$A96&amp;" (2)",IF(EDATE(DATE(YEAR('Portfolio Register'!$U96),MONTH('Portfolio Register'!$U96),1),3)=DATE(2026,12,1),'Portfolio Register'!$A96&amp;" (FINAL)",""))),"")))</f>
        <v/>
      </c>
      <c r="M97" s="109" t="str">
        <f aca="false">IF('Portfolio Register'!$A96="","",IF('Portfolio Register'!$U96="","",IFERROR(IF(EDATE(DATE(YEAR('Portfolio Register'!$U96),MONTH('Portfolio Register'!$U96),1),1)=DATE(2027,1,1),'Portfolio Register'!$A96&amp;" (1)",IF(EDATE(DATE(YEAR('Portfolio Register'!$U96),MONTH('Portfolio Register'!$U96),1),2)=DATE(2027,1,1),'Portfolio Register'!$A96&amp;" (2)",IF(EDATE(DATE(YEAR('Portfolio Register'!$U96),MONTH('Portfolio Register'!$U96),1),3)=DATE(2027,1,1),'Portfolio Register'!$A96&amp;" (FINAL)",""))),"")))</f>
        <v/>
      </c>
      <c r="N97" s="106" t="str">
        <f aca="false">IF('Portfolio Register'!$A96="","",IF('Portfolio Register'!$U96="","",IFERROR(IF(EDATE(DATE(YEAR('Portfolio Register'!$U96),MONTH('Portfolio Register'!$U96),1),1)=DATE(2027,2,1),'Portfolio Register'!$A96&amp;" (1)",IF(EDATE(DATE(YEAR('Portfolio Register'!$U96),MONTH('Portfolio Register'!$U96),1),2)=DATE(2027,2,1),'Portfolio Register'!$A96&amp;" (2)",IF(EDATE(DATE(YEAR('Portfolio Register'!$U96),MONTH('Portfolio Register'!$U96),1),3)=DATE(2027,2,1),'Portfolio Register'!$A96&amp;" (FINAL)",""))),"")))</f>
        <v/>
      </c>
      <c r="O97" s="106" t="str">
        <f aca="false">IF('Portfolio Register'!$A96="","",IF('Portfolio Register'!$U96="","",IFERROR(IF(EDATE(DATE(YEAR('Portfolio Register'!$U96),MONTH('Portfolio Register'!$U96),1),1)=DATE(2027,3,1),'Portfolio Register'!$A96&amp;" (1)",IF(EDATE(DATE(YEAR('Portfolio Register'!$U96),MONTH('Portfolio Register'!$U96),1),2)=DATE(2027,3,1),'Portfolio Register'!$A96&amp;" (2)",IF(EDATE(DATE(YEAR('Portfolio Register'!$U96),MONTH('Portfolio Register'!$U96),1),3)=DATE(2027,3,1),'Portfolio Register'!$A96&amp;" (FINAL)",""))),"")))</f>
        <v/>
      </c>
      <c r="P97" s="106" t="str">
        <f aca="false">IF('Portfolio Register'!$A96="","",IF('Portfolio Register'!$U96="","",IFERROR(IF(EDATE(DATE(YEAR('Portfolio Register'!$U96),MONTH('Portfolio Register'!$U96),1),1)=DATE(2027,4,1),'Portfolio Register'!$A96&amp;" (1)",IF(EDATE(DATE(YEAR('Portfolio Register'!$U96),MONTH('Portfolio Register'!$U96),1),2)=DATE(2027,4,1),'Portfolio Register'!$A96&amp;" (2)",IF(EDATE(DATE(YEAR('Portfolio Register'!$U96),MONTH('Portfolio Register'!$U96),1),3)=DATE(2027,4,1),'Portfolio Register'!$A96&amp;" (FINAL)",""))),"")))</f>
        <v/>
      </c>
      <c r="Q97" s="106" t="str">
        <f aca="false">IF('Portfolio Register'!$A96="","",IF('Portfolio Register'!$U96="","",IFERROR(IF(EDATE(DATE(YEAR('Portfolio Register'!$U96),MONTH('Portfolio Register'!$U96),1),1)=DATE(2027,5,1),'Portfolio Register'!$A96&amp;" (1)",IF(EDATE(DATE(YEAR('Portfolio Register'!$U96),MONTH('Portfolio Register'!$U96),1),2)=DATE(2027,5,1),'Portfolio Register'!$A96&amp;" (2)",IF(EDATE(DATE(YEAR('Portfolio Register'!$U96),MONTH('Portfolio Register'!$U96),1),3)=DATE(2027,5,1),'Portfolio Register'!$A96&amp;" (FINAL)",""))),"")))</f>
        <v/>
      </c>
      <c r="R97" s="106" t="str">
        <f aca="false">IF('Portfolio Register'!$A96="","",IF('Portfolio Register'!$U96="","",IFERROR(IF(EDATE(DATE(YEAR('Portfolio Register'!$U96),MONTH('Portfolio Register'!$U96),1),1)=DATE(2027,6,1),'Portfolio Register'!$A96&amp;" (1)",IF(EDATE(DATE(YEAR('Portfolio Register'!$U96),MONTH('Portfolio Register'!$U96),1),2)=DATE(2027,6,1),'Portfolio Register'!$A96&amp;" (2)",IF(EDATE(DATE(YEAR('Portfolio Register'!$U96),MONTH('Portfolio Register'!$U96),1),3)=DATE(2027,6,1),'Portfolio Register'!$A96&amp;" (FINAL)",""))),"")))</f>
        <v/>
      </c>
      <c r="S97" s="106" t="str">
        <f aca="false">IF('Portfolio Register'!$A96="","",IF('Portfolio Register'!$U96="","",IFERROR(IF(EDATE(DATE(YEAR('Portfolio Register'!$U96),MONTH('Portfolio Register'!$U96),1),1)=DATE(2027,7,1),'Portfolio Register'!$A96&amp;" (1)",IF(EDATE(DATE(YEAR('Portfolio Register'!$U96),MONTH('Portfolio Register'!$U96),1),2)=DATE(2027,7,1),'Portfolio Register'!$A96&amp;" (2)",IF(EDATE(DATE(YEAR('Portfolio Register'!$U96),MONTH('Portfolio Register'!$U96),1),3)=DATE(2027,7,1),'Portfolio Register'!$A96&amp;" (FINAL)",""))),"")))</f>
        <v/>
      </c>
      <c r="T97" s="106" t="str">
        <f aca="false">IF('Portfolio Register'!$A96="","",IF('Portfolio Register'!$U96="","",IFERROR(IF(EDATE(DATE(YEAR('Portfolio Register'!$U96),MONTH('Portfolio Register'!$U96),1),1)=DATE(2027,8,1),'Portfolio Register'!$A96&amp;" (1)",IF(EDATE(DATE(YEAR('Portfolio Register'!$U96),MONTH('Portfolio Register'!$U96),1),2)=DATE(2027,8,1),'Portfolio Register'!$A96&amp;" (2)",IF(EDATE(DATE(YEAR('Portfolio Register'!$U96),MONTH('Portfolio Register'!$U96),1),3)=DATE(2027,8,1),'Portfolio Register'!$A96&amp;" (FINAL)",""))),"")))</f>
        <v/>
      </c>
      <c r="U97" s="106" t="str">
        <f aca="false">IF('Portfolio Register'!$A96="","",IF('Portfolio Register'!$U96="","",IFERROR(IF(EDATE(DATE(YEAR('Portfolio Register'!$U96),MONTH('Portfolio Register'!$U96),1),1)=DATE(2027,9,1),'Portfolio Register'!$A96&amp;" (1)",IF(EDATE(DATE(YEAR('Portfolio Register'!$U96),MONTH('Portfolio Register'!$U96),1),2)=DATE(2027,9,1),'Portfolio Register'!$A96&amp;" (2)",IF(EDATE(DATE(YEAR('Portfolio Register'!$U96),MONTH('Portfolio Register'!$U96),1),3)=DATE(2027,9,1),'Portfolio Register'!$A96&amp;" (FINAL)",""))),"")))</f>
        <v/>
      </c>
      <c r="V97" s="106" t="str">
        <f aca="false">IF('Portfolio Register'!$A96="","",IF('Portfolio Register'!$U96="","",IFERROR(IF(EDATE(DATE(YEAR('Portfolio Register'!$U96),MONTH('Portfolio Register'!$U96),1),1)=DATE(2027,10,1),'Portfolio Register'!$A96&amp;" (1)",IF(EDATE(DATE(YEAR('Portfolio Register'!$U96),MONTH('Portfolio Register'!$U96),1),2)=DATE(2027,10,1),'Portfolio Register'!$A96&amp;" (2)",IF(EDATE(DATE(YEAR('Portfolio Register'!$U96),MONTH('Portfolio Register'!$U96),1),3)=DATE(2027,10,1),'Portfolio Register'!$A96&amp;" (FINAL)",""))),"")))</f>
        <v/>
      </c>
      <c r="W97" s="106" t="str">
        <f aca="false">IF('Portfolio Register'!$A96="","",IF('Portfolio Register'!$U96="","",IFERROR(IF(EDATE(DATE(YEAR('Portfolio Register'!$U96),MONTH('Portfolio Register'!$U96),1),1)=DATE(2027,11,1),'Portfolio Register'!$A96&amp;" (1)",IF(EDATE(DATE(YEAR('Portfolio Register'!$U96),MONTH('Portfolio Register'!$U96),1),2)=DATE(2027,11,1),'Portfolio Register'!$A96&amp;" (2)",IF(EDATE(DATE(YEAR('Portfolio Register'!$U96),MONTH('Portfolio Register'!$U96),1),3)=DATE(2027,11,1),'Portfolio Register'!$A96&amp;" (FINAL)",""))),"")))</f>
        <v/>
      </c>
      <c r="X97" s="106" t="str">
        <f aca="false">IF('Portfolio Register'!$A96="","",IF('Portfolio Register'!$U96="","",IFERROR(IF(EDATE(DATE(YEAR('Portfolio Register'!$U96),MONTH('Portfolio Register'!$U96),1),1)=DATE(2027,12,1),'Portfolio Register'!$A96&amp;" (1)",IF(EDATE(DATE(YEAR('Portfolio Register'!$U96),MONTH('Portfolio Register'!$U96),1),2)=DATE(2027,12,1),'Portfolio Register'!$A96&amp;" (2)",IF(EDATE(DATE(YEAR('Portfolio Register'!$U96),MONTH('Portfolio Register'!$U96),1),3)=DATE(2027,12,1),'Portfolio Register'!$A96&amp;" (FINAL)",""))),"")))</f>
        <v/>
      </c>
    </row>
    <row r="98" customFormat="false" ht="21.95" hidden="false" customHeight="true" outlineLevel="0" collapsed="false">
      <c r="A98" s="106" t="str">
        <f aca="false">IF('Portfolio Register'!$A97="","",IF('Portfolio Register'!$U97="","",IFERROR(IF(EDATE(DATE(YEAR('Portfolio Register'!$U97),MONTH('Portfolio Register'!$U97),1),1)=DATE(2026,1,1),'Portfolio Register'!$A97&amp;" (1)",IF(EDATE(DATE(YEAR('Portfolio Register'!$U97),MONTH('Portfolio Register'!$U97),1),2)=DATE(2026,1,1),'Portfolio Register'!$A97&amp;" (2)",IF(EDATE(DATE(YEAR('Portfolio Register'!$U97),MONTH('Portfolio Register'!$U97),1),3)=DATE(2026,1,1),'Portfolio Register'!$A97&amp;" (FINAL)",""))),"")))</f>
        <v/>
      </c>
      <c r="B98" s="106" t="str">
        <f aca="false">IF('Portfolio Register'!$A97="","",IF('Portfolio Register'!$U97="","",IFERROR(IF(EDATE(DATE(YEAR('Portfolio Register'!$U97),MONTH('Portfolio Register'!$U97),1),1)=DATE(2026,2,1),'Portfolio Register'!$A97&amp;" (1)",IF(EDATE(DATE(YEAR('Portfolio Register'!$U97),MONTH('Portfolio Register'!$U97),1),2)=DATE(2026,2,1),'Portfolio Register'!$A97&amp;" (2)",IF(EDATE(DATE(YEAR('Portfolio Register'!$U97),MONTH('Portfolio Register'!$U97),1),3)=DATE(2026,2,1),'Portfolio Register'!$A97&amp;" (FINAL)",""))),"")))</f>
        <v/>
      </c>
      <c r="C98" s="106" t="str">
        <f aca="false">IF('Portfolio Register'!$A97="","",IF('Portfolio Register'!$U97="","",IFERROR(IF(EDATE(DATE(YEAR('Portfolio Register'!$U97),MONTH('Portfolio Register'!$U97),1),1)=DATE(2026,3,1),'Portfolio Register'!$A97&amp;" (1)",IF(EDATE(DATE(YEAR('Portfolio Register'!$U97),MONTH('Portfolio Register'!$U97),1),2)=DATE(2026,3,1),'Portfolio Register'!$A97&amp;" (2)",IF(EDATE(DATE(YEAR('Portfolio Register'!$U97),MONTH('Portfolio Register'!$U97),1),3)=DATE(2026,3,1),'Portfolio Register'!$A97&amp;" (FINAL)",""))),"")))</f>
        <v/>
      </c>
      <c r="D98" s="106" t="str">
        <f aca="false">IF('Portfolio Register'!$A97="","",IF('Portfolio Register'!$U97="","",IFERROR(IF(EDATE(DATE(YEAR('Portfolio Register'!$U97),MONTH('Portfolio Register'!$U97),1),1)=DATE(2026,4,1),'Portfolio Register'!$A97&amp;" (1)",IF(EDATE(DATE(YEAR('Portfolio Register'!$U97),MONTH('Portfolio Register'!$U97),1),2)=DATE(2026,4,1),'Portfolio Register'!$A97&amp;" (2)",IF(EDATE(DATE(YEAR('Portfolio Register'!$U97),MONTH('Portfolio Register'!$U97),1),3)=DATE(2026,4,1),'Portfolio Register'!$A97&amp;" (FINAL)",""))),"")))</f>
        <v/>
      </c>
      <c r="E98" s="106" t="str">
        <f aca="false">IF('Portfolio Register'!$A97="","",IF('Portfolio Register'!$U97="","",IFERROR(IF(EDATE(DATE(YEAR('Portfolio Register'!$U97),MONTH('Portfolio Register'!$U97),1),1)=DATE(2026,5,1),'Portfolio Register'!$A97&amp;" (1)",IF(EDATE(DATE(YEAR('Portfolio Register'!$U97),MONTH('Portfolio Register'!$U97),1),2)=DATE(2026,5,1),'Portfolio Register'!$A97&amp;" (2)",IF(EDATE(DATE(YEAR('Portfolio Register'!$U97),MONTH('Portfolio Register'!$U97),1),3)=DATE(2026,5,1),'Portfolio Register'!$A97&amp;" (FINAL)",""))),"")))</f>
        <v/>
      </c>
      <c r="F98" s="106" t="str">
        <f aca="false">IF('Portfolio Register'!$A97="","",IF('Portfolio Register'!$U97="","",IFERROR(IF(EDATE(DATE(YEAR('Portfolio Register'!$U97),MONTH('Portfolio Register'!$U97),1),1)=DATE(2026,6,1),'Portfolio Register'!$A97&amp;" (1)",IF(EDATE(DATE(YEAR('Portfolio Register'!$U97),MONTH('Portfolio Register'!$U97),1),2)=DATE(2026,6,1),'Portfolio Register'!$A97&amp;" (2)",IF(EDATE(DATE(YEAR('Portfolio Register'!$U97),MONTH('Portfolio Register'!$U97),1),3)=DATE(2026,6,1),'Portfolio Register'!$A97&amp;" (FINAL)",""))),"")))</f>
        <v/>
      </c>
      <c r="G98" s="106" t="str">
        <f aca="false">IF('Portfolio Register'!$A97="","",IF('Portfolio Register'!$U97="","",IFERROR(IF(EDATE(DATE(YEAR('Portfolio Register'!$U97),MONTH('Portfolio Register'!$U97),1),1)=DATE(2026,7,1),'Portfolio Register'!$A97&amp;" (1)",IF(EDATE(DATE(YEAR('Portfolio Register'!$U97),MONTH('Portfolio Register'!$U97),1),2)=DATE(2026,7,1),'Portfolio Register'!$A97&amp;" (2)",IF(EDATE(DATE(YEAR('Portfolio Register'!$U97),MONTH('Portfolio Register'!$U97),1),3)=DATE(2026,7,1),'Portfolio Register'!$A97&amp;" (FINAL)",""))),"")))</f>
        <v/>
      </c>
      <c r="H98" s="107" t="str">
        <f aca="false">IF('Portfolio Register'!$A97="","",IF('Portfolio Register'!$U97="","",IFERROR(IF(EDATE(DATE(YEAR('Portfolio Register'!$U97),MONTH('Portfolio Register'!$U97),1),1)=DATE(2026,8,1),'Portfolio Register'!$A97&amp;" (1)",IF(EDATE(DATE(YEAR('Portfolio Register'!$U97),MONTH('Portfolio Register'!$U97),1),2)=DATE(2026,8,1),'Portfolio Register'!$A97&amp;" (2)",IF(EDATE(DATE(YEAR('Portfolio Register'!$U97),MONTH('Portfolio Register'!$U97),1),3)=DATE(2026,8,1),'Portfolio Register'!$A97&amp;" (FINAL)",""))),"")))</f>
        <v/>
      </c>
      <c r="I98" s="108" t="str">
        <f aca="false">IF('Portfolio Register'!$A97="","",IF('Portfolio Register'!$U97="","",IFERROR(IF(EDATE(DATE(YEAR('Portfolio Register'!$U97),MONTH('Portfolio Register'!$U97),1),1)=DATE(2026,9,1),'Portfolio Register'!$A97&amp;" (1)",IF(EDATE(DATE(YEAR('Portfolio Register'!$U97),MONTH('Portfolio Register'!$U97),1),2)=DATE(2026,9,1),'Portfolio Register'!$A97&amp;" (2)",IF(EDATE(DATE(YEAR('Portfolio Register'!$U97),MONTH('Portfolio Register'!$U97),1),3)=DATE(2026,9,1),'Portfolio Register'!$A97&amp;" (FINAL)",""))),"")))</f>
        <v/>
      </c>
      <c r="J98" s="108" t="str">
        <f aca="false">IF('Portfolio Register'!$A97="","",IF('Portfolio Register'!$U97="","",IFERROR(IF(EDATE(DATE(YEAR('Portfolio Register'!$U97),MONTH('Portfolio Register'!$U97),1),1)=DATE(2026,10,1),'Portfolio Register'!$A97&amp;" (1)",IF(EDATE(DATE(YEAR('Portfolio Register'!$U97),MONTH('Portfolio Register'!$U97),1),2)=DATE(2026,10,1),'Portfolio Register'!$A97&amp;" (2)",IF(EDATE(DATE(YEAR('Portfolio Register'!$U97),MONTH('Portfolio Register'!$U97),1),3)=DATE(2026,10,1),'Portfolio Register'!$A97&amp;" (FINAL)",""))),"")))</f>
        <v/>
      </c>
      <c r="K98" s="106" t="str">
        <f aca="false">IF('Portfolio Register'!$A97="","",IF('Portfolio Register'!$U97="","",IFERROR(IF(EDATE(DATE(YEAR('Portfolio Register'!$U97),MONTH('Portfolio Register'!$U97),1),1)=DATE(2026,11,1),'Portfolio Register'!$A97&amp;" (1)",IF(EDATE(DATE(YEAR('Portfolio Register'!$U97),MONTH('Portfolio Register'!$U97),1),2)=DATE(2026,11,1),'Portfolio Register'!$A97&amp;" (2)",IF(EDATE(DATE(YEAR('Portfolio Register'!$U97),MONTH('Portfolio Register'!$U97),1),3)=DATE(2026,11,1),'Portfolio Register'!$A97&amp;" (FINAL)",""))),"")))</f>
        <v/>
      </c>
      <c r="L98" s="106" t="str">
        <f aca="false">IF('Portfolio Register'!$A97="","",IF('Portfolio Register'!$U97="","",IFERROR(IF(EDATE(DATE(YEAR('Portfolio Register'!$U97),MONTH('Portfolio Register'!$U97),1),1)=DATE(2026,12,1),'Portfolio Register'!$A97&amp;" (1)",IF(EDATE(DATE(YEAR('Portfolio Register'!$U97),MONTH('Portfolio Register'!$U97),1),2)=DATE(2026,12,1),'Portfolio Register'!$A97&amp;" (2)",IF(EDATE(DATE(YEAR('Portfolio Register'!$U97),MONTH('Portfolio Register'!$U97),1),3)=DATE(2026,12,1),'Portfolio Register'!$A97&amp;" (FINAL)",""))),"")))</f>
        <v/>
      </c>
      <c r="M98" s="109" t="str">
        <f aca="false">IF('Portfolio Register'!$A97="","",IF('Portfolio Register'!$U97="","",IFERROR(IF(EDATE(DATE(YEAR('Portfolio Register'!$U97),MONTH('Portfolio Register'!$U97),1),1)=DATE(2027,1,1),'Portfolio Register'!$A97&amp;" (1)",IF(EDATE(DATE(YEAR('Portfolio Register'!$U97),MONTH('Portfolio Register'!$U97),1),2)=DATE(2027,1,1),'Portfolio Register'!$A97&amp;" (2)",IF(EDATE(DATE(YEAR('Portfolio Register'!$U97),MONTH('Portfolio Register'!$U97),1),3)=DATE(2027,1,1),'Portfolio Register'!$A97&amp;" (FINAL)",""))),"")))</f>
        <v/>
      </c>
      <c r="N98" s="106" t="str">
        <f aca="false">IF('Portfolio Register'!$A97="","",IF('Portfolio Register'!$U97="","",IFERROR(IF(EDATE(DATE(YEAR('Portfolio Register'!$U97),MONTH('Portfolio Register'!$U97),1),1)=DATE(2027,2,1),'Portfolio Register'!$A97&amp;" (1)",IF(EDATE(DATE(YEAR('Portfolio Register'!$U97),MONTH('Portfolio Register'!$U97),1),2)=DATE(2027,2,1),'Portfolio Register'!$A97&amp;" (2)",IF(EDATE(DATE(YEAR('Portfolio Register'!$U97),MONTH('Portfolio Register'!$U97),1),3)=DATE(2027,2,1),'Portfolio Register'!$A97&amp;" (FINAL)",""))),"")))</f>
        <v/>
      </c>
      <c r="O98" s="106" t="str">
        <f aca="false">IF('Portfolio Register'!$A97="","",IF('Portfolio Register'!$U97="","",IFERROR(IF(EDATE(DATE(YEAR('Portfolio Register'!$U97),MONTH('Portfolio Register'!$U97),1),1)=DATE(2027,3,1),'Portfolio Register'!$A97&amp;" (1)",IF(EDATE(DATE(YEAR('Portfolio Register'!$U97),MONTH('Portfolio Register'!$U97),1),2)=DATE(2027,3,1),'Portfolio Register'!$A97&amp;" (2)",IF(EDATE(DATE(YEAR('Portfolio Register'!$U97),MONTH('Portfolio Register'!$U97),1),3)=DATE(2027,3,1),'Portfolio Register'!$A97&amp;" (FINAL)",""))),"")))</f>
        <v/>
      </c>
      <c r="P98" s="106" t="str">
        <f aca="false">IF('Portfolio Register'!$A97="","",IF('Portfolio Register'!$U97="","",IFERROR(IF(EDATE(DATE(YEAR('Portfolio Register'!$U97),MONTH('Portfolio Register'!$U97),1),1)=DATE(2027,4,1),'Portfolio Register'!$A97&amp;" (1)",IF(EDATE(DATE(YEAR('Portfolio Register'!$U97),MONTH('Portfolio Register'!$U97),1),2)=DATE(2027,4,1),'Portfolio Register'!$A97&amp;" (2)",IF(EDATE(DATE(YEAR('Portfolio Register'!$U97),MONTH('Portfolio Register'!$U97),1),3)=DATE(2027,4,1),'Portfolio Register'!$A97&amp;" (FINAL)",""))),"")))</f>
        <v/>
      </c>
      <c r="Q98" s="106" t="str">
        <f aca="false">IF('Portfolio Register'!$A97="","",IF('Portfolio Register'!$U97="","",IFERROR(IF(EDATE(DATE(YEAR('Portfolio Register'!$U97),MONTH('Portfolio Register'!$U97),1),1)=DATE(2027,5,1),'Portfolio Register'!$A97&amp;" (1)",IF(EDATE(DATE(YEAR('Portfolio Register'!$U97),MONTH('Portfolio Register'!$U97),1),2)=DATE(2027,5,1),'Portfolio Register'!$A97&amp;" (2)",IF(EDATE(DATE(YEAR('Portfolio Register'!$U97),MONTH('Portfolio Register'!$U97),1),3)=DATE(2027,5,1),'Portfolio Register'!$A97&amp;" (FINAL)",""))),"")))</f>
        <v/>
      </c>
      <c r="R98" s="106" t="str">
        <f aca="false">IF('Portfolio Register'!$A97="","",IF('Portfolio Register'!$U97="","",IFERROR(IF(EDATE(DATE(YEAR('Portfolio Register'!$U97),MONTH('Portfolio Register'!$U97),1),1)=DATE(2027,6,1),'Portfolio Register'!$A97&amp;" (1)",IF(EDATE(DATE(YEAR('Portfolio Register'!$U97),MONTH('Portfolio Register'!$U97),1),2)=DATE(2027,6,1),'Portfolio Register'!$A97&amp;" (2)",IF(EDATE(DATE(YEAR('Portfolio Register'!$U97),MONTH('Portfolio Register'!$U97),1),3)=DATE(2027,6,1),'Portfolio Register'!$A97&amp;" (FINAL)",""))),"")))</f>
        <v/>
      </c>
      <c r="S98" s="106" t="str">
        <f aca="false">IF('Portfolio Register'!$A97="","",IF('Portfolio Register'!$U97="","",IFERROR(IF(EDATE(DATE(YEAR('Portfolio Register'!$U97),MONTH('Portfolio Register'!$U97),1),1)=DATE(2027,7,1),'Portfolio Register'!$A97&amp;" (1)",IF(EDATE(DATE(YEAR('Portfolio Register'!$U97),MONTH('Portfolio Register'!$U97),1),2)=DATE(2027,7,1),'Portfolio Register'!$A97&amp;" (2)",IF(EDATE(DATE(YEAR('Portfolio Register'!$U97),MONTH('Portfolio Register'!$U97),1),3)=DATE(2027,7,1),'Portfolio Register'!$A97&amp;" (FINAL)",""))),"")))</f>
        <v/>
      </c>
      <c r="T98" s="106" t="str">
        <f aca="false">IF('Portfolio Register'!$A97="","",IF('Portfolio Register'!$U97="","",IFERROR(IF(EDATE(DATE(YEAR('Portfolio Register'!$U97),MONTH('Portfolio Register'!$U97),1),1)=DATE(2027,8,1),'Portfolio Register'!$A97&amp;" (1)",IF(EDATE(DATE(YEAR('Portfolio Register'!$U97),MONTH('Portfolio Register'!$U97),1),2)=DATE(2027,8,1),'Portfolio Register'!$A97&amp;" (2)",IF(EDATE(DATE(YEAR('Portfolio Register'!$U97),MONTH('Portfolio Register'!$U97),1),3)=DATE(2027,8,1),'Portfolio Register'!$A97&amp;" (FINAL)",""))),"")))</f>
        <v/>
      </c>
      <c r="U98" s="106" t="str">
        <f aca="false">IF('Portfolio Register'!$A97="","",IF('Portfolio Register'!$U97="","",IFERROR(IF(EDATE(DATE(YEAR('Portfolio Register'!$U97),MONTH('Portfolio Register'!$U97),1),1)=DATE(2027,9,1),'Portfolio Register'!$A97&amp;" (1)",IF(EDATE(DATE(YEAR('Portfolio Register'!$U97),MONTH('Portfolio Register'!$U97),1),2)=DATE(2027,9,1),'Portfolio Register'!$A97&amp;" (2)",IF(EDATE(DATE(YEAR('Portfolio Register'!$U97),MONTH('Portfolio Register'!$U97),1),3)=DATE(2027,9,1),'Portfolio Register'!$A97&amp;" (FINAL)",""))),"")))</f>
        <v/>
      </c>
      <c r="V98" s="106" t="str">
        <f aca="false">IF('Portfolio Register'!$A97="","",IF('Portfolio Register'!$U97="","",IFERROR(IF(EDATE(DATE(YEAR('Portfolio Register'!$U97),MONTH('Portfolio Register'!$U97),1),1)=DATE(2027,10,1),'Portfolio Register'!$A97&amp;" (1)",IF(EDATE(DATE(YEAR('Portfolio Register'!$U97),MONTH('Portfolio Register'!$U97),1),2)=DATE(2027,10,1),'Portfolio Register'!$A97&amp;" (2)",IF(EDATE(DATE(YEAR('Portfolio Register'!$U97),MONTH('Portfolio Register'!$U97),1),3)=DATE(2027,10,1),'Portfolio Register'!$A97&amp;" (FINAL)",""))),"")))</f>
        <v/>
      </c>
      <c r="W98" s="106" t="str">
        <f aca="false">IF('Portfolio Register'!$A97="","",IF('Portfolio Register'!$U97="","",IFERROR(IF(EDATE(DATE(YEAR('Portfolio Register'!$U97),MONTH('Portfolio Register'!$U97),1),1)=DATE(2027,11,1),'Portfolio Register'!$A97&amp;" (1)",IF(EDATE(DATE(YEAR('Portfolio Register'!$U97),MONTH('Portfolio Register'!$U97),1),2)=DATE(2027,11,1),'Portfolio Register'!$A97&amp;" (2)",IF(EDATE(DATE(YEAR('Portfolio Register'!$U97),MONTH('Portfolio Register'!$U97),1),3)=DATE(2027,11,1),'Portfolio Register'!$A97&amp;" (FINAL)",""))),"")))</f>
        <v/>
      </c>
      <c r="X98" s="106" t="str">
        <f aca="false">IF('Portfolio Register'!$A97="","",IF('Portfolio Register'!$U97="","",IFERROR(IF(EDATE(DATE(YEAR('Portfolio Register'!$U97),MONTH('Portfolio Register'!$U97),1),1)=DATE(2027,12,1),'Portfolio Register'!$A97&amp;" (1)",IF(EDATE(DATE(YEAR('Portfolio Register'!$U97),MONTH('Portfolio Register'!$U97),1),2)=DATE(2027,12,1),'Portfolio Register'!$A97&amp;" (2)",IF(EDATE(DATE(YEAR('Portfolio Register'!$U97),MONTH('Portfolio Register'!$U97),1),3)=DATE(2027,12,1),'Portfolio Register'!$A97&amp;" (FINAL)",""))),"")))</f>
        <v/>
      </c>
    </row>
    <row r="99" customFormat="false" ht="21.95" hidden="false" customHeight="true" outlineLevel="0" collapsed="false">
      <c r="A99" s="106" t="str">
        <f aca="false">IF('Portfolio Register'!$A98="","",IF('Portfolio Register'!$U98="","",IFERROR(IF(EDATE(DATE(YEAR('Portfolio Register'!$U98),MONTH('Portfolio Register'!$U98),1),1)=DATE(2026,1,1),'Portfolio Register'!$A98&amp;" (1)",IF(EDATE(DATE(YEAR('Portfolio Register'!$U98),MONTH('Portfolio Register'!$U98),1),2)=DATE(2026,1,1),'Portfolio Register'!$A98&amp;" (2)",IF(EDATE(DATE(YEAR('Portfolio Register'!$U98),MONTH('Portfolio Register'!$U98),1),3)=DATE(2026,1,1),'Portfolio Register'!$A98&amp;" (FINAL)",""))),"")))</f>
        <v/>
      </c>
      <c r="B99" s="106" t="str">
        <f aca="false">IF('Portfolio Register'!$A98="","",IF('Portfolio Register'!$U98="","",IFERROR(IF(EDATE(DATE(YEAR('Portfolio Register'!$U98),MONTH('Portfolio Register'!$U98),1),1)=DATE(2026,2,1),'Portfolio Register'!$A98&amp;" (1)",IF(EDATE(DATE(YEAR('Portfolio Register'!$U98),MONTH('Portfolio Register'!$U98),1),2)=DATE(2026,2,1),'Portfolio Register'!$A98&amp;" (2)",IF(EDATE(DATE(YEAR('Portfolio Register'!$U98),MONTH('Portfolio Register'!$U98),1),3)=DATE(2026,2,1),'Portfolio Register'!$A98&amp;" (FINAL)",""))),"")))</f>
        <v/>
      </c>
      <c r="C99" s="106" t="str">
        <f aca="false">IF('Portfolio Register'!$A98="","",IF('Portfolio Register'!$U98="","",IFERROR(IF(EDATE(DATE(YEAR('Portfolio Register'!$U98),MONTH('Portfolio Register'!$U98),1),1)=DATE(2026,3,1),'Portfolio Register'!$A98&amp;" (1)",IF(EDATE(DATE(YEAR('Portfolio Register'!$U98),MONTH('Portfolio Register'!$U98),1),2)=DATE(2026,3,1),'Portfolio Register'!$A98&amp;" (2)",IF(EDATE(DATE(YEAR('Portfolio Register'!$U98),MONTH('Portfolio Register'!$U98),1),3)=DATE(2026,3,1),'Portfolio Register'!$A98&amp;" (FINAL)",""))),"")))</f>
        <v/>
      </c>
      <c r="D99" s="106" t="str">
        <f aca="false">IF('Portfolio Register'!$A98="","",IF('Portfolio Register'!$U98="","",IFERROR(IF(EDATE(DATE(YEAR('Portfolio Register'!$U98),MONTH('Portfolio Register'!$U98),1),1)=DATE(2026,4,1),'Portfolio Register'!$A98&amp;" (1)",IF(EDATE(DATE(YEAR('Portfolio Register'!$U98),MONTH('Portfolio Register'!$U98),1),2)=DATE(2026,4,1),'Portfolio Register'!$A98&amp;" (2)",IF(EDATE(DATE(YEAR('Portfolio Register'!$U98),MONTH('Portfolio Register'!$U98),1),3)=DATE(2026,4,1),'Portfolio Register'!$A98&amp;" (FINAL)",""))),"")))</f>
        <v/>
      </c>
      <c r="E99" s="106" t="str">
        <f aca="false">IF('Portfolio Register'!$A98="","",IF('Portfolio Register'!$U98="","",IFERROR(IF(EDATE(DATE(YEAR('Portfolio Register'!$U98),MONTH('Portfolio Register'!$U98),1),1)=DATE(2026,5,1),'Portfolio Register'!$A98&amp;" (1)",IF(EDATE(DATE(YEAR('Portfolio Register'!$U98),MONTH('Portfolio Register'!$U98),1),2)=DATE(2026,5,1),'Portfolio Register'!$A98&amp;" (2)",IF(EDATE(DATE(YEAR('Portfolio Register'!$U98),MONTH('Portfolio Register'!$U98),1),3)=DATE(2026,5,1),'Portfolio Register'!$A98&amp;" (FINAL)",""))),"")))</f>
        <v/>
      </c>
      <c r="F99" s="106" t="str">
        <f aca="false">IF('Portfolio Register'!$A98="","",IF('Portfolio Register'!$U98="","",IFERROR(IF(EDATE(DATE(YEAR('Portfolio Register'!$U98),MONTH('Portfolio Register'!$U98),1),1)=DATE(2026,6,1),'Portfolio Register'!$A98&amp;" (1)",IF(EDATE(DATE(YEAR('Portfolio Register'!$U98),MONTH('Portfolio Register'!$U98),1),2)=DATE(2026,6,1),'Portfolio Register'!$A98&amp;" (2)",IF(EDATE(DATE(YEAR('Portfolio Register'!$U98),MONTH('Portfolio Register'!$U98),1),3)=DATE(2026,6,1),'Portfolio Register'!$A98&amp;" (FINAL)",""))),"")))</f>
        <v/>
      </c>
      <c r="G99" s="106" t="str">
        <f aca="false">IF('Portfolio Register'!$A98="","",IF('Portfolio Register'!$U98="","",IFERROR(IF(EDATE(DATE(YEAR('Portfolio Register'!$U98),MONTH('Portfolio Register'!$U98),1),1)=DATE(2026,7,1),'Portfolio Register'!$A98&amp;" (1)",IF(EDATE(DATE(YEAR('Portfolio Register'!$U98),MONTH('Portfolio Register'!$U98),1),2)=DATE(2026,7,1),'Portfolio Register'!$A98&amp;" (2)",IF(EDATE(DATE(YEAR('Portfolio Register'!$U98),MONTH('Portfolio Register'!$U98),1),3)=DATE(2026,7,1),'Portfolio Register'!$A98&amp;" (FINAL)",""))),"")))</f>
        <v/>
      </c>
      <c r="H99" s="107" t="str">
        <f aca="false">IF('Portfolio Register'!$A98="","",IF('Portfolio Register'!$U98="","",IFERROR(IF(EDATE(DATE(YEAR('Portfolio Register'!$U98),MONTH('Portfolio Register'!$U98),1),1)=DATE(2026,8,1),'Portfolio Register'!$A98&amp;" (1)",IF(EDATE(DATE(YEAR('Portfolio Register'!$U98),MONTH('Portfolio Register'!$U98),1),2)=DATE(2026,8,1),'Portfolio Register'!$A98&amp;" (2)",IF(EDATE(DATE(YEAR('Portfolio Register'!$U98),MONTH('Portfolio Register'!$U98),1),3)=DATE(2026,8,1),'Portfolio Register'!$A98&amp;" (FINAL)",""))),"")))</f>
        <v/>
      </c>
      <c r="I99" s="108" t="str">
        <f aca="false">IF('Portfolio Register'!$A98="","",IF('Portfolio Register'!$U98="","",IFERROR(IF(EDATE(DATE(YEAR('Portfolio Register'!$U98),MONTH('Portfolio Register'!$U98),1),1)=DATE(2026,9,1),'Portfolio Register'!$A98&amp;" (1)",IF(EDATE(DATE(YEAR('Portfolio Register'!$U98),MONTH('Portfolio Register'!$U98),1),2)=DATE(2026,9,1),'Portfolio Register'!$A98&amp;" (2)",IF(EDATE(DATE(YEAR('Portfolio Register'!$U98),MONTH('Portfolio Register'!$U98),1),3)=DATE(2026,9,1),'Portfolio Register'!$A98&amp;" (FINAL)",""))),"")))</f>
        <v/>
      </c>
      <c r="J99" s="108" t="str">
        <f aca="false">IF('Portfolio Register'!$A98="","",IF('Portfolio Register'!$U98="","",IFERROR(IF(EDATE(DATE(YEAR('Portfolio Register'!$U98),MONTH('Portfolio Register'!$U98),1),1)=DATE(2026,10,1),'Portfolio Register'!$A98&amp;" (1)",IF(EDATE(DATE(YEAR('Portfolio Register'!$U98),MONTH('Portfolio Register'!$U98),1),2)=DATE(2026,10,1),'Portfolio Register'!$A98&amp;" (2)",IF(EDATE(DATE(YEAR('Portfolio Register'!$U98),MONTH('Portfolio Register'!$U98),1),3)=DATE(2026,10,1),'Portfolio Register'!$A98&amp;" (FINAL)",""))),"")))</f>
        <v/>
      </c>
      <c r="K99" s="106" t="str">
        <f aca="false">IF('Portfolio Register'!$A98="","",IF('Portfolio Register'!$U98="","",IFERROR(IF(EDATE(DATE(YEAR('Portfolio Register'!$U98),MONTH('Portfolio Register'!$U98),1),1)=DATE(2026,11,1),'Portfolio Register'!$A98&amp;" (1)",IF(EDATE(DATE(YEAR('Portfolio Register'!$U98),MONTH('Portfolio Register'!$U98),1),2)=DATE(2026,11,1),'Portfolio Register'!$A98&amp;" (2)",IF(EDATE(DATE(YEAR('Portfolio Register'!$U98),MONTH('Portfolio Register'!$U98),1),3)=DATE(2026,11,1),'Portfolio Register'!$A98&amp;" (FINAL)",""))),"")))</f>
        <v/>
      </c>
      <c r="L99" s="106" t="str">
        <f aca="false">IF('Portfolio Register'!$A98="","",IF('Portfolio Register'!$U98="","",IFERROR(IF(EDATE(DATE(YEAR('Portfolio Register'!$U98),MONTH('Portfolio Register'!$U98),1),1)=DATE(2026,12,1),'Portfolio Register'!$A98&amp;" (1)",IF(EDATE(DATE(YEAR('Portfolio Register'!$U98),MONTH('Portfolio Register'!$U98),1),2)=DATE(2026,12,1),'Portfolio Register'!$A98&amp;" (2)",IF(EDATE(DATE(YEAR('Portfolio Register'!$U98),MONTH('Portfolio Register'!$U98),1),3)=DATE(2026,12,1),'Portfolio Register'!$A98&amp;" (FINAL)",""))),"")))</f>
        <v/>
      </c>
      <c r="M99" s="109" t="str">
        <f aca="false">IF('Portfolio Register'!$A98="","",IF('Portfolio Register'!$U98="","",IFERROR(IF(EDATE(DATE(YEAR('Portfolio Register'!$U98),MONTH('Portfolio Register'!$U98),1),1)=DATE(2027,1,1),'Portfolio Register'!$A98&amp;" (1)",IF(EDATE(DATE(YEAR('Portfolio Register'!$U98),MONTH('Portfolio Register'!$U98),1),2)=DATE(2027,1,1),'Portfolio Register'!$A98&amp;" (2)",IF(EDATE(DATE(YEAR('Portfolio Register'!$U98),MONTH('Portfolio Register'!$U98),1),3)=DATE(2027,1,1),'Portfolio Register'!$A98&amp;" (FINAL)",""))),"")))</f>
        <v/>
      </c>
      <c r="N99" s="106" t="str">
        <f aca="false">IF('Portfolio Register'!$A98="","",IF('Portfolio Register'!$U98="","",IFERROR(IF(EDATE(DATE(YEAR('Portfolio Register'!$U98),MONTH('Portfolio Register'!$U98),1),1)=DATE(2027,2,1),'Portfolio Register'!$A98&amp;" (1)",IF(EDATE(DATE(YEAR('Portfolio Register'!$U98),MONTH('Portfolio Register'!$U98),1),2)=DATE(2027,2,1),'Portfolio Register'!$A98&amp;" (2)",IF(EDATE(DATE(YEAR('Portfolio Register'!$U98),MONTH('Portfolio Register'!$U98),1),3)=DATE(2027,2,1),'Portfolio Register'!$A98&amp;" (FINAL)",""))),"")))</f>
        <v/>
      </c>
      <c r="O99" s="106" t="str">
        <f aca="false">IF('Portfolio Register'!$A98="","",IF('Portfolio Register'!$U98="","",IFERROR(IF(EDATE(DATE(YEAR('Portfolio Register'!$U98),MONTH('Portfolio Register'!$U98),1),1)=DATE(2027,3,1),'Portfolio Register'!$A98&amp;" (1)",IF(EDATE(DATE(YEAR('Portfolio Register'!$U98),MONTH('Portfolio Register'!$U98),1),2)=DATE(2027,3,1),'Portfolio Register'!$A98&amp;" (2)",IF(EDATE(DATE(YEAR('Portfolio Register'!$U98),MONTH('Portfolio Register'!$U98),1),3)=DATE(2027,3,1),'Portfolio Register'!$A98&amp;" (FINAL)",""))),"")))</f>
        <v/>
      </c>
      <c r="P99" s="106" t="str">
        <f aca="false">IF('Portfolio Register'!$A98="","",IF('Portfolio Register'!$U98="","",IFERROR(IF(EDATE(DATE(YEAR('Portfolio Register'!$U98),MONTH('Portfolio Register'!$U98),1),1)=DATE(2027,4,1),'Portfolio Register'!$A98&amp;" (1)",IF(EDATE(DATE(YEAR('Portfolio Register'!$U98),MONTH('Portfolio Register'!$U98),1),2)=DATE(2027,4,1),'Portfolio Register'!$A98&amp;" (2)",IF(EDATE(DATE(YEAR('Portfolio Register'!$U98),MONTH('Portfolio Register'!$U98),1),3)=DATE(2027,4,1),'Portfolio Register'!$A98&amp;" (FINAL)",""))),"")))</f>
        <v/>
      </c>
      <c r="Q99" s="106" t="str">
        <f aca="false">IF('Portfolio Register'!$A98="","",IF('Portfolio Register'!$U98="","",IFERROR(IF(EDATE(DATE(YEAR('Portfolio Register'!$U98),MONTH('Portfolio Register'!$U98),1),1)=DATE(2027,5,1),'Portfolio Register'!$A98&amp;" (1)",IF(EDATE(DATE(YEAR('Portfolio Register'!$U98),MONTH('Portfolio Register'!$U98),1),2)=DATE(2027,5,1),'Portfolio Register'!$A98&amp;" (2)",IF(EDATE(DATE(YEAR('Portfolio Register'!$U98),MONTH('Portfolio Register'!$U98),1),3)=DATE(2027,5,1),'Portfolio Register'!$A98&amp;" (FINAL)",""))),"")))</f>
        <v/>
      </c>
      <c r="R99" s="106" t="str">
        <f aca="false">IF('Portfolio Register'!$A98="","",IF('Portfolio Register'!$U98="","",IFERROR(IF(EDATE(DATE(YEAR('Portfolio Register'!$U98),MONTH('Portfolio Register'!$U98),1),1)=DATE(2027,6,1),'Portfolio Register'!$A98&amp;" (1)",IF(EDATE(DATE(YEAR('Portfolio Register'!$U98),MONTH('Portfolio Register'!$U98),1),2)=DATE(2027,6,1),'Portfolio Register'!$A98&amp;" (2)",IF(EDATE(DATE(YEAR('Portfolio Register'!$U98),MONTH('Portfolio Register'!$U98),1),3)=DATE(2027,6,1),'Portfolio Register'!$A98&amp;" (FINAL)",""))),"")))</f>
        <v/>
      </c>
      <c r="S99" s="106" t="str">
        <f aca="false">IF('Portfolio Register'!$A98="","",IF('Portfolio Register'!$U98="","",IFERROR(IF(EDATE(DATE(YEAR('Portfolio Register'!$U98),MONTH('Portfolio Register'!$U98),1),1)=DATE(2027,7,1),'Portfolio Register'!$A98&amp;" (1)",IF(EDATE(DATE(YEAR('Portfolio Register'!$U98),MONTH('Portfolio Register'!$U98),1),2)=DATE(2027,7,1),'Portfolio Register'!$A98&amp;" (2)",IF(EDATE(DATE(YEAR('Portfolio Register'!$U98),MONTH('Portfolio Register'!$U98),1),3)=DATE(2027,7,1),'Portfolio Register'!$A98&amp;" (FINAL)",""))),"")))</f>
        <v/>
      </c>
      <c r="T99" s="106" t="str">
        <f aca="false">IF('Portfolio Register'!$A98="","",IF('Portfolio Register'!$U98="","",IFERROR(IF(EDATE(DATE(YEAR('Portfolio Register'!$U98),MONTH('Portfolio Register'!$U98),1),1)=DATE(2027,8,1),'Portfolio Register'!$A98&amp;" (1)",IF(EDATE(DATE(YEAR('Portfolio Register'!$U98),MONTH('Portfolio Register'!$U98),1),2)=DATE(2027,8,1),'Portfolio Register'!$A98&amp;" (2)",IF(EDATE(DATE(YEAR('Portfolio Register'!$U98),MONTH('Portfolio Register'!$U98),1),3)=DATE(2027,8,1),'Portfolio Register'!$A98&amp;" (FINAL)",""))),"")))</f>
        <v/>
      </c>
      <c r="U99" s="106" t="str">
        <f aca="false">IF('Portfolio Register'!$A98="","",IF('Portfolio Register'!$U98="","",IFERROR(IF(EDATE(DATE(YEAR('Portfolio Register'!$U98),MONTH('Portfolio Register'!$U98),1),1)=DATE(2027,9,1),'Portfolio Register'!$A98&amp;" (1)",IF(EDATE(DATE(YEAR('Portfolio Register'!$U98),MONTH('Portfolio Register'!$U98),1),2)=DATE(2027,9,1),'Portfolio Register'!$A98&amp;" (2)",IF(EDATE(DATE(YEAR('Portfolio Register'!$U98),MONTH('Portfolio Register'!$U98),1),3)=DATE(2027,9,1),'Portfolio Register'!$A98&amp;" (FINAL)",""))),"")))</f>
        <v/>
      </c>
      <c r="V99" s="106" t="str">
        <f aca="false">IF('Portfolio Register'!$A98="","",IF('Portfolio Register'!$U98="","",IFERROR(IF(EDATE(DATE(YEAR('Portfolio Register'!$U98),MONTH('Portfolio Register'!$U98),1),1)=DATE(2027,10,1),'Portfolio Register'!$A98&amp;" (1)",IF(EDATE(DATE(YEAR('Portfolio Register'!$U98),MONTH('Portfolio Register'!$U98),1),2)=DATE(2027,10,1),'Portfolio Register'!$A98&amp;" (2)",IF(EDATE(DATE(YEAR('Portfolio Register'!$U98),MONTH('Portfolio Register'!$U98),1),3)=DATE(2027,10,1),'Portfolio Register'!$A98&amp;" (FINAL)",""))),"")))</f>
        <v/>
      </c>
      <c r="W99" s="106" t="str">
        <f aca="false">IF('Portfolio Register'!$A98="","",IF('Portfolio Register'!$U98="","",IFERROR(IF(EDATE(DATE(YEAR('Portfolio Register'!$U98),MONTH('Portfolio Register'!$U98),1),1)=DATE(2027,11,1),'Portfolio Register'!$A98&amp;" (1)",IF(EDATE(DATE(YEAR('Portfolio Register'!$U98),MONTH('Portfolio Register'!$U98),1),2)=DATE(2027,11,1),'Portfolio Register'!$A98&amp;" (2)",IF(EDATE(DATE(YEAR('Portfolio Register'!$U98),MONTH('Portfolio Register'!$U98),1),3)=DATE(2027,11,1),'Portfolio Register'!$A98&amp;" (FINAL)",""))),"")))</f>
        <v/>
      </c>
      <c r="X99" s="106" t="str">
        <f aca="false">IF('Portfolio Register'!$A98="","",IF('Portfolio Register'!$U98="","",IFERROR(IF(EDATE(DATE(YEAR('Portfolio Register'!$U98),MONTH('Portfolio Register'!$U98),1),1)=DATE(2027,12,1),'Portfolio Register'!$A98&amp;" (1)",IF(EDATE(DATE(YEAR('Portfolio Register'!$U98),MONTH('Portfolio Register'!$U98),1),2)=DATE(2027,12,1),'Portfolio Register'!$A98&amp;" (2)",IF(EDATE(DATE(YEAR('Portfolio Register'!$U98),MONTH('Portfolio Register'!$U98),1),3)=DATE(2027,12,1),'Portfolio Register'!$A98&amp;" (FINAL)",""))),"")))</f>
        <v/>
      </c>
    </row>
    <row r="100" customFormat="false" ht="21.95" hidden="false" customHeight="true" outlineLevel="0" collapsed="false">
      <c r="A100" s="106" t="str">
        <f aca="false">IF('Portfolio Register'!$A99="","",IF('Portfolio Register'!$U99="","",IFERROR(IF(EDATE(DATE(YEAR('Portfolio Register'!$U99),MONTH('Portfolio Register'!$U99),1),1)=DATE(2026,1,1),'Portfolio Register'!$A99&amp;" (1)",IF(EDATE(DATE(YEAR('Portfolio Register'!$U99),MONTH('Portfolio Register'!$U99),1),2)=DATE(2026,1,1),'Portfolio Register'!$A99&amp;" (2)",IF(EDATE(DATE(YEAR('Portfolio Register'!$U99),MONTH('Portfolio Register'!$U99),1),3)=DATE(2026,1,1),'Portfolio Register'!$A99&amp;" (FINAL)",""))),"")))</f>
        <v/>
      </c>
      <c r="B100" s="106" t="str">
        <f aca="false">IF('Portfolio Register'!$A99="","",IF('Portfolio Register'!$U99="","",IFERROR(IF(EDATE(DATE(YEAR('Portfolio Register'!$U99),MONTH('Portfolio Register'!$U99),1),1)=DATE(2026,2,1),'Portfolio Register'!$A99&amp;" (1)",IF(EDATE(DATE(YEAR('Portfolio Register'!$U99),MONTH('Portfolio Register'!$U99),1),2)=DATE(2026,2,1),'Portfolio Register'!$A99&amp;" (2)",IF(EDATE(DATE(YEAR('Portfolio Register'!$U99),MONTH('Portfolio Register'!$U99),1),3)=DATE(2026,2,1),'Portfolio Register'!$A99&amp;" (FINAL)",""))),"")))</f>
        <v/>
      </c>
      <c r="C100" s="106" t="str">
        <f aca="false">IF('Portfolio Register'!$A99="","",IF('Portfolio Register'!$U99="","",IFERROR(IF(EDATE(DATE(YEAR('Portfolio Register'!$U99),MONTH('Portfolio Register'!$U99),1),1)=DATE(2026,3,1),'Portfolio Register'!$A99&amp;" (1)",IF(EDATE(DATE(YEAR('Portfolio Register'!$U99),MONTH('Portfolio Register'!$U99),1),2)=DATE(2026,3,1),'Portfolio Register'!$A99&amp;" (2)",IF(EDATE(DATE(YEAR('Portfolio Register'!$U99),MONTH('Portfolio Register'!$U99),1),3)=DATE(2026,3,1),'Portfolio Register'!$A99&amp;" (FINAL)",""))),"")))</f>
        <v/>
      </c>
      <c r="D100" s="106" t="str">
        <f aca="false">IF('Portfolio Register'!$A99="","",IF('Portfolio Register'!$U99="","",IFERROR(IF(EDATE(DATE(YEAR('Portfolio Register'!$U99),MONTH('Portfolio Register'!$U99),1),1)=DATE(2026,4,1),'Portfolio Register'!$A99&amp;" (1)",IF(EDATE(DATE(YEAR('Portfolio Register'!$U99),MONTH('Portfolio Register'!$U99),1),2)=DATE(2026,4,1),'Portfolio Register'!$A99&amp;" (2)",IF(EDATE(DATE(YEAR('Portfolio Register'!$U99),MONTH('Portfolio Register'!$U99),1),3)=DATE(2026,4,1),'Portfolio Register'!$A99&amp;" (FINAL)",""))),"")))</f>
        <v/>
      </c>
      <c r="E100" s="106" t="str">
        <f aca="false">IF('Portfolio Register'!$A99="","",IF('Portfolio Register'!$U99="","",IFERROR(IF(EDATE(DATE(YEAR('Portfolio Register'!$U99),MONTH('Portfolio Register'!$U99),1),1)=DATE(2026,5,1),'Portfolio Register'!$A99&amp;" (1)",IF(EDATE(DATE(YEAR('Portfolio Register'!$U99),MONTH('Portfolio Register'!$U99),1),2)=DATE(2026,5,1),'Portfolio Register'!$A99&amp;" (2)",IF(EDATE(DATE(YEAR('Portfolio Register'!$U99),MONTH('Portfolio Register'!$U99),1),3)=DATE(2026,5,1),'Portfolio Register'!$A99&amp;" (FINAL)",""))),"")))</f>
        <v/>
      </c>
      <c r="F100" s="106" t="str">
        <f aca="false">IF('Portfolio Register'!$A99="","",IF('Portfolio Register'!$U99="","",IFERROR(IF(EDATE(DATE(YEAR('Portfolio Register'!$U99),MONTH('Portfolio Register'!$U99),1),1)=DATE(2026,6,1),'Portfolio Register'!$A99&amp;" (1)",IF(EDATE(DATE(YEAR('Portfolio Register'!$U99),MONTH('Portfolio Register'!$U99),1),2)=DATE(2026,6,1),'Portfolio Register'!$A99&amp;" (2)",IF(EDATE(DATE(YEAR('Portfolio Register'!$U99),MONTH('Portfolio Register'!$U99),1),3)=DATE(2026,6,1),'Portfolio Register'!$A99&amp;" (FINAL)",""))),"")))</f>
        <v/>
      </c>
      <c r="G100" s="106" t="str">
        <f aca="false">IF('Portfolio Register'!$A99="","",IF('Portfolio Register'!$U99="","",IFERROR(IF(EDATE(DATE(YEAR('Portfolio Register'!$U99),MONTH('Portfolio Register'!$U99),1),1)=DATE(2026,7,1),'Portfolio Register'!$A99&amp;" (1)",IF(EDATE(DATE(YEAR('Portfolio Register'!$U99),MONTH('Portfolio Register'!$U99),1),2)=DATE(2026,7,1),'Portfolio Register'!$A99&amp;" (2)",IF(EDATE(DATE(YEAR('Portfolio Register'!$U99),MONTH('Portfolio Register'!$U99),1),3)=DATE(2026,7,1),'Portfolio Register'!$A99&amp;" (FINAL)",""))),"")))</f>
        <v/>
      </c>
      <c r="H100" s="107" t="str">
        <f aca="false">IF('Portfolio Register'!$A99="","",IF('Portfolio Register'!$U99="","",IFERROR(IF(EDATE(DATE(YEAR('Portfolio Register'!$U99),MONTH('Portfolio Register'!$U99),1),1)=DATE(2026,8,1),'Portfolio Register'!$A99&amp;" (1)",IF(EDATE(DATE(YEAR('Portfolio Register'!$U99),MONTH('Portfolio Register'!$U99),1),2)=DATE(2026,8,1),'Portfolio Register'!$A99&amp;" (2)",IF(EDATE(DATE(YEAR('Portfolio Register'!$U99),MONTH('Portfolio Register'!$U99),1),3)=DATE(2026,8,1),'Portfolio Register'!$A99&amp;" (FINAL)",""))),"")))</f>
        <v/>
      </c>
      <c r="I100" s="108" t="str">
        <f aca="false">IF('Portfolio Register'!$A99="","",IF('Portfolio Register'!$U99="","",IFERROR(IF(EDATE(DATE(YEAR('Portfolio Register'!$U99),MONTH('Portfolio Register'!$U99),1),1)=DATE(2026,9,1),'Portfolio Register'!$A99&amp;" (1)",IF(EDATE(DATE(YEAR('Portfolio Register'!$U99),MONTH('Portfolio Register'!$U99),1),2)=DATE(2026,9,1),'Portfolio Register'!$A99&amp;" (2)",IF(EDATE(DATE(YEAR('Portfolio Register'!$U99),MONTH('Portfolio Register'!$U99),1),3)=DATE(2026,9,1),'Portfolio Register'!$A99&amp;" (FINAL)",""))),"")))</f>
        <v/>
      </c>
      <c r="J100" s="108" t="str">
        <f aca="false">IF('Portfolio Register'!$A99="","",IF('Portfolio Register'!$U99="","",IFERROR(IF(EDATE(DATE(YEAR('Portfolio Register'!$U99),MONTH('Portfolio Register'!$U99),1),1)=DATE(2026,10,1),'Portfolio Register'!$A99&amp;" (1)",IF(EDATE(DATE(YEAR('Portfolio Register'!$U99),MONTH('Portfolio Register'!$U99),1),2)=DATE(2026,10,1),'Portfolio Register'!$A99&amp;" (2)",IF(EDATE(DATE(YEAR('Portfolio Register'!$U99),MONTH('Portfolio Register'!$U99),1),3)=DATE(2026,10,1),'Portfolio Register'!$A99&amp;" (FINAL)",""))),"")))</f>
        <v/>
      </c>
      <c r="K100" s="106" t="str">
        <f aca="false">IF('Portfolio Register'!$A99="","",IF('Portfolio Register'!$U99="","",IFERROR(IF(EDATE(DATE(YEAR('Portfolio Register'!$U99),MONTH('Portfolio Register'!$U99),1),1)=DATE(2026,11,1),'Portfolio Register'!$A99&amp;" (1)",IF(EDATE(DATE(YEAR('Portfolio Register'!$U99),MONTH('Portfolio Register'!$U99),1),2)=DATE(2026,11,1),'Portfolio Register'!$A99&amp;" (2)",IF(EDATE(DATE(YEAR('Portfolio Register'!$U99),MONTH('Portfolio Register'!$U99),1),3)=DATE(2026,11,1),'Portfolio Register'!$A99&amp;" (FINAL)",""))),"")))</f>
        <v/>
      </c>
      <c r="L100" s="106" t="str">
        <f aca="false">IF('Portfolio Register'!$A99="","",IF('Portfolio Register'!$U99="","",IFERROR(IF(EDATE(DATE(YEAR('Portfolio Register'!$U99),MONTH('Portfolio Register'!$U99),1),1)=DATE(2026,12,1),'Portfolio Register'!$A99&amp;" (1)",IF(EDATE(DATE(YEAR('Portfolio Register'!$U99),MONTH('Portfolio Register'!$U99),1),2)=DATE(2026,12,1),'Portfolio Register'!$A99&amp;" (2)",IF(EDATE(DATE(YEAR('Portfolio Register'!$U99),MONTH('Portfolio Register'!$U99),1),3)=DATE(2026,12,1),'Portfolio Register'!$A99&amp;" (FINAL)",""))),"")))</f>
        <v/>
      </c>
      <c r="M100" s="109" t="str">
        <f aca="false">IF('Portfolio Register'!$A99="","",IF('Portfolio Register'!$U99="","",IFERROR(IF(EDATE(DATE(YEAR('Portfolio Register'!$U99),MONTH('Portfolio Register'!$U99),1),1)=DATE(2027,1,1),'Portfolio Register'!$A99&amp;" (1)",IF(EDATE(DATE(YEAR('Portfolio Register'!$U99),MONTH('Portfolio Register'!$U99),1),2)=DATE(2027,1,1),'Portfolio Register'!$A99&amp;" (2)",IF(EDATE(DATE(YEAR('Portfolio Register'!$U99),MONTH('Portfolio Register'!$U99),1),3)=DATE(2027,1,1),'Portfolio Register'!$A99&amp;" (FINAL)",""))),"")))</f>
        <v/>
      </c>
      <c r="N100" s="106" t="str">
        <f aca="false">IF('Portfolio Register'!$A99="","",IF('Portfolio Register'!$U99="","",IFERROR(IF(EDATE(DATE(YEAR('Portfolio Register'!$U99),MONTH('Portfolio Register'!$U99),1),1)=DATE(2027,2,1),'Portfolio Register'!$A99&amp;" (1)",IF(EDATE(DATE(YEAR('Portfolio Register'!$U99),MONTH('Portfolio Register'!$U99),1),2)=DATE(2027,2,1),'Portfolio Register'!$A99&amp;" (2)",IF(EDATE(DATE(YEAR('Portfolio Register'!$U99),MONTH('Portfolio Register'!$U99),1),3)=DATE(2027,2,1),'Portfolio Register'!$A99&amp;" (FINAL)",""))),"")))</f>
        <v/>
      </c>
      <c r="O100" s="106" t="str">
        <f aca="false">IF('Portfolio Register'!$A99="","",IF('Portfolio Register'!$U99="","",IFERROR(IF(EDATE(DATE(YEAR('Portfolio Register'!$U99),MONTH('Portfolio Register'!$U99),1),1)=DATE(2027,3,1),'Portfolio Register'!$A99&amp;" (1)",IF(EDATE(DATE(YEAR('Portfolio Register'!$U99),MONTH('Portfolio Register'!$U99),1),2)=DATE(2027,3,1),'Portfolio Register'!$A99&amp;" (2)",IF(EDATE(DATE(YEAR('Portfolio Register'!$U99),MONTH('Portfolio Register'!$U99),1),3)=DATE(2027,3,1),'Portfolio Register'!$A99&amp;" (FINAL)",""))),"")))</f>
        <v/>
      </c>
      <c r="P100" s="106" t="str">
        <f aca="false">IF('Portfolio Register'!$A99="","",IF('Portfolio Register'!$U99="","",IFERROR(IF(EDATE(DATE(YEAR('Portfolio Register'!$U99),MONTH('Portfolio Register'!$U99),1),1)=DATE(2027,4,1),'Portfolio Register'!$A99&amp;" (1)",IF(EDATE(DATE(YEAR('Portfolio Register'!$U99),MONTH('Portfolio Register'!$U99),1),2)=DATE(2027,4,1),'Portfolio Register'!$A99&amp;" (2)",IF(EDATE(DATE(YEAR('Portfolio Register'!$U99),MONTH('Portfolio Register'!$U99),1),3)=DATE(2027,4,1),'Portfolio Register'!$A99&amp;" (FINAL)",""))),"")))</f>
        <v/>
      </c>
      <c r="Q100" s="106" t="str">
        <f aca="false">IF('Portfolio Register'!$A99="","",IF('Portfolio Register'!$U99="","",IFERROR(IF(EDATE(DATE(YEAR('Portfolio Register'!$U99),MONTH('Portfolio Register'!$U99),1),1)=DATE(2027,5,1),'Portfolio Register'!$A99&amp;" (1)",IF(EDATE(DATE(YEAR('Portfolio Register'!$U99),MONTH('Portfolio Register'!$U99),1),2)=DATE(2027,5,1),'Portfolio Register'!$A99&amp;" (2)",IF(EDATE(DATE(YEAR('Portfolio Register'!$U99),MONTH('Portfolio Register'!$U99),1),3)=DATE(2027,5,1),'Portfolio Register'!$A99&amp;" (FINAL)",""))),"")))</f>
        <v/>
      </c>
      <c r="R100" s="106" t="str">
        <f aca="false">IF('Portfolio Register'!$A99="","",IF('Portfolio Register'!$U99="","",IFERROR(IF(EDATE(DATE(YEAR('Portfolio Register'!$U99),MONTH('Portfolio Register'!$U99),1),1)=DATE(2027,6,1),'Portfolio Register'!$A99&amp;" (1)",IF(EDATE(DATE(YEAR('Portfolio Register'!$U99),MONTH('Portfolio Register'!$U99),1),2)=DATE(2027,6,1),'Portfolio Register'!$A99&amp;" (2)",IF(EDATE(DATE(YEAR('Portfolio Register'!$U99),MONTH('Portfolio Register'!$U99),1),3)=DATE(2027,6,1),'Portfolio Register'!$A99&amp;" (FINAL)",""))),"")))</f>
        <v/>
      </c>
      <c r="S100" s="106" t="str">
        <f aca="false">IF('Portfolio Register'!$A99="","",IF('Portfolio Register'!$U99="","",IFERROR(IF(EDATE(DATE(YEAR('Portfolio Register'!$U99),MONTH('Portfolio Register'!$U99),1),1)=DATE(2027,7,1),'Portfolio Register'!$A99&amp;" (1)",IF(EDATE(DATE(YEAR('Portfolio Register'!$U99),MONTH('Portfolio Register'!$U99),1),2)=DATE(2027,7,1),'Portfolio Register'!$A99&amp;" (2)",IF(EDATE(DATE(YEAR('Portfolio Register'!$U99),MONTH('Portfolio Register'!$U99),1),3)=DATE(2027,7,1),'Portfolio Register'!$A99&amp;" (FINAL)",""))),"")))</f>
        <v/>
      </c>
      <c r="T100" s="106" t="str">
        <f aca="false">IF('Portfolio Register'!$A99="","",IF('Portfolio Register'!$U99="","",IFERROR(IF(EDATE(DATE(YEAR('Portfolio Register'!$U99),MONTH('Portfolio Register'!$U99),1),1)=DATE(2027,8,1),'Portfolio Register'!$A99&amp;" (1)",IF(EDATE(DATE(YEAR('Portfolio Register'!$U99),MONTH('Portfolio Register'!$U99),1),2)=DATE(2027,8,1),'Portfolio Register'!$A99&amp;" (2)",IF(EDATE(DATE(YEAR('Portfolio Register'!$U99),MONTH('Portfolio Register'!$U99),1),3)=DATE(2027,8,1),'Portfolio Register'!$A99&amp;" (FINAL)",""))),"")))</f>
        <v/>
      </c>
      <c r="U100" s="106" t="str">
        <f aca="false">IF('Portfolio Register'!$A99="","",IF('Portfolio Register'!$U99="","",IFERROR(IF(EDATE(DATE(YEAR('Portfolio Register'!$U99),MONTH('Portfolio Register'!$U99),1),1)=DATE(2027,9,1),'Portfolio Register'!$A99&amp;" (1)",IF(EDATE(DATE(YEAR('Portfolio Register'!$U99),MONTH('Portfolio Register'!$U99),1),2)=DATE(2027,9,1),'Portfolio Register'!$A99&amp;" (2)",IF(EDATE(DATE(YEAR('Portfolio Register'!$U99),MONTH('Portfolio Register'!$U99),1),3)=DATE(2027,9,1),'Portfolio Register'!$A99&amp;" (FINAL)",""))),"")))</f>
        <v/>
      </c>
      <c r="V100" s="106" t="str">
        <f aca="false">IF('Portfolio Register'!$A99="","",IF('Portfolio Register'!$U99="","",IFERROR(IF(EDATE(DATE(YEAR('Portfolio Register'!$U99),MONTH('Portfolio Register'!$U99),1),1)=DATE(2027,10,1),'Portfolio Register'!$A99&amp;" (1)",IF(EDATE(DATE(YEAR('Portfolio Register'!$U99),MONTH('Portfolio Register'!$U99),1),2)=DATE(2027,10,1),'Portfolio Register'!$A99&amp;" (2)",IF(EDATE(DATE(YEAR('Portfolio Register'!$U99),MONTH('Portfolio Register'!$U99),1),3)=DATE(2027,10,1),'Portfolio Register'!$A99&amp;" (FINAL)",""))),"")))</f>
        <v/>
      </c>
      <c r="W100" s="106" t="str">
        <f aca="false">IF('Portfolio Register'!$A99="","",IF('Portfolio Register'!$U99="","",IFERROR(IF(EDATE(DATE(YEAR('Portfolio Register'!$U99),MONTH('Portfolio Register'!$U99),1),1)=DATE(2027,11,1),'Portfolio Register'!$A99&amp;" (1)",IF(EDATE(DATE(YEAR('Portfolio Register'!$U99),MONTH('Portfolio Register'!$U99),1),2)=DATE(2027,11,1),'Portfolio Register'!$A99&amp;" (2)",IF(EDATE(DATE(YEAR('Portfolio Register'!$U99),MONTH('Portfolio Register'!$U99),1),3)=DATE(2027,11,1),'Portfolio Register'!$A99&amp;" (FINAL)",""))),"")))</f>
        <v/>
      </c>
      <c r="X100" s="106" t="str">
        <f aca="false">IF('Portfolio Register'!$A99="","",IF('Portfolio Register'!$U99="","",IFERROR(IF(EDATE(DATE(YEAR('Portfolio Register'!$U99),MONTH('Portfolio Register'!$U99),1),1)=DATE(2027,12,1),'Portfolio Register'!$A99&amp;" (1)",IF(EDATE(DATE(YEAR('Portfolio Register'!$U99),MONTH('Portfolio Register'!$U99),1),2)=DATE(2027,12,1),'Portfolio Register'!$A99&amp;" (2)",IF(EDATE(DATE(YEAR('Portfolio Register'!$U99),MONTH('Portfolio Register'!$U99),1),3)=DATE(2027,12,1),'Portfolio Register'!$A99&amp;" (FINAL)",""))),"")))</f>
        <v/>
      </c>
    </row>
    <row r="101" customFormat="false" ht="21.95" hidden="false" customHeight="true" outlineLevel="0" collapsed="false">
      <c r="A101" s="106" t="str">
        <f aca="false">IF('Portfolio Register'!$A100="","",IF('Portfolio Register'!$U100="","",IFERROR(IF(EDATE(DATE(YEAR('Portfolio Register'!$U100),MONTH('Portfolio Register'!$U100),1),1)=DATE(2026,1,1),'Portfolio Register'!$A100&amp;" (1)",IF(EDATE(DATE(YEAR('Portfolio Register'!$U100),MONTH('Portfolio Register'!$U100),1),2)=DATE(2026,1,1),'Portfolio Register'!$A100&amp;" (2)",IF(EDATE(DATE(YEAR('Portfolio Register'!$U100),MONTH('Portfolio Register'!$U100),1),3)=DATE(2026,1,1),'Portfolio Register'!$A100&amp;" (FINAL)",""))),"")))</f>
        <v/>
      </c>
      <c r="B101" s="106" t="str">
        <f aca="false">IF('Portfolio Register'!$A100="","",IF('Portfolio Register'!$U100="","",IFERROR(IF(EDATE(DATE(YEAR('Portfolio Register'!$U100),MONTH('Portfolio Register'!$U100),1),1)=DATE(2026,2,1),'Portfolio Register'!$A100&amp;" (1)",IF(EDATE(DATE(YEAR('Portfolio Register'!$U100),MONTH('Portfolio Register'!$U100),1),2)=DATE(2026,2,1),'Portfolio Register'!$A100&amp;" (2)",IF(EDATE(DATE(YEAR('Portfolio Register'!$U100),MONTH('Portfolio Register'!$U100),1),3)=DATE(2026,2,1),'Portfolio Register'!$A100&amp;" (FINAL)",""))),"")))</f>
        <v/>
      </c>
      <c r="C101" s="106" t="str">
        <f aca="false">IF('Portfolio Register'!$A100="","",IF('Portfolio Register'!$U100="","",IFERROR(IF(EDATE(DATE(YEAR('Portfolio Register'!$U100),MONTH('Portfolio Register'!$U100),1),1)=DATE(2026,3,1),'Portfolio Register'!$A100&amp;" (1)",IF(EDATE(DATE(YEAR('Portfolio Register'!$U100),MONTH('Portfolio Register'!$U100),1),2)=DATE(2026,3,1),'Portfolio Register'!$A100&amp;" (2)",IF(EDATE(DATE(YEAR('Portfolio Register'!$U100),MONTH('Portfolio Register'!$U100),1),3)=DATE(2026,3,1),'Portfolio Register'!$A100&amp;" (FINAL)",""))),"")))</f>
        <v/>
      </c>
      <c r="D101" s="106" t="str">
        <f aca="false">IF('Portfolio Register'!$A100="","",IF('Portfolio Register'!$U100="","",IFERROR(IF(EDATE(DATE(YEAR('Portfolio Register'!$U100),MONTH('Portfolio Register'!$U100),1),1)=DATE(2026,4,1),'Portfolio Register'!$A100&amp;" (1)",IF(EDATE(DATE(YEAR('Portfolio Register'!$U100),MONTH('Portfolio Register'!$U100),1),2)=DATE(2026,4,1),'Portfolio Register'!$A100&amp;" (2)",IF(EDATE(DATE(YEAR('Portfolio Register'!$U100),MONTH('Portfolio Register'!$U100),1),3)=DATE(2026,4,1),'Portfolio Register'!$A100&amp;" (FINAL)",""))),"")))</f>
        <v/>
      </c>
      <c r="E101" s="106" t="str">
        <f aca="false">IF('Portfolio Register'!$A100="","",IF('Portfolio Register'!$U100="","",IFERROR(IF(EDATE(DATE(YEAR('Portfolio Register'!$U100),MONTH('Portfolio Register'!$U100),1),1)=DATE(2026,5,1),'Portfolio Register'!$A100&amp;" (1)",IF(EDATE(DATE(YEAR('Portfolio Register'!$U100),MONTH('Portfolio Register'!$U100),1),2)=DATE(2026,5,1),'Portfolio Register'!$A100&amp;" (2)",IF(EDATE(DATE(YEAR('Portfolio Register'!$U100),MONTH('Portfolio Register'!$U100),1),3)=DATE(2026,5,1),'Portfolio Register'!$A100&amp;" (FINAL)",""))),"")))</f>
        <v/>
      </c>
      <c r="F101" s="106" t="str">
        <f aca="false">IF('Portfolio Register'!$A100="","",IF('Portfolio Register'!$U100="","",IFERROR(IF(EDATE(DATE(YEAR('Portfolio Register'!$U100),MONTH('Portfolio Register'!$U100),1),1)=DATE(2026,6,1),'Portfolio Register'!$A100&amp;" (1)",IF(EDATE(DATE(YEAR('Portfolio Register'!$U100),MONTH('Portfolio Register'!$U100),1),2)=DATE(2026,6,1),'Portfolio Register'!$A100&amp;" (2)",IF(EDATE(DATE(YEAR('Portfolio Register'!$U100),MONTH('Portfolio Register'!$U100),1),3)=DATE(2026,6,1),'Portfolio Register'!$A100&amp;" (FINAL)",""))),"")))</f>
        <v/>
      </c>
      <c r="G101" s="106" t="str">
        <f aca="false">IF('Portfolio Register'!$A100="","",IF('Portfolio Register'!$U100="","",IFERROR(IF(EDATE(DATE(YEAR('Portfolio Register'!$U100),MONTH('Portfolio Register'!$U100),1),1)=DATE(2026,7,1),'Portfolio Register'!$A100&amp;" (1)",IF(EDATE(DATE(YEAR('Portfolio Register'!$U100),MONTH('Portfolio Register'!$U100),1),2)=DATE(2026,7,1),'Portfolio Register'!$A100&amp;" (2)",IF(EDATE(DATE(YEAR('Portfolio Register'!$U100),MONTH('Portfolio Register'!$U100),1),3)=DATE(2026,7,1),'Portfolio Register'!$A100&amp;" (FINAL)",""))),"")))</f>
        <v/>
      </c>
      <c r="H101" s="107" t="str">
        <f aca="false">IF('Portfolio Register'!$A100="","",IF('Portfolio Register'!$U100="","",IFERROR(IF(EDATE(DATE(YEAR('Portfolio Register'!$U100),MONTH('Portfolio Register'!$U100),1),1)=DATE(2026,8,1),'Portfolio Register'!$A100&amp;" (1)",IF(EDATE(DATE(YEAR('Portfolio Register'!$U100),MONTH('Portfolio Register'!$U100),1),2)=DATE(2026,8,1),'Portfolio Register'!$A100&amp;" (2)",IF(EDATE(DATE(YEAR('Portfolio Register'!$U100),MONTH('Portfolio Register'!$U100),1),3)=DATE(2026,8,1),'Portfolio Register'!$A100&amp;" (FINAL)",""))),"")))</f>
        <v/>
      </c>
      <c r="I101" s="108" t="str">
        <f aca="false">IF('Portfolio Register'!$A100="","",IF('Portfolio Register'!$U100="","",IFERROR(IF(EDATE(DATE(YEAR('Portfolio Register'!$U100),MONTH('Portfolio Register'!$U100),1),1)=DATE(2026,9,1),'Portfolio Register'!$A100&amp;" (1)",IF(EDATE(DATE(YEAR('Portfolio Register'!$U100),MONTH('Portfolio Register'!$U100),1),2)=DATE(2026,9,1),'Portfolio Register'!$A100&amp;" (2)",IF(EDATE(DATE(YEAR('Portfolio Register'!$U100),MONTH('Portfolio Register'!$U100),1),3)=DATE(2026,9,1),'Portfolio Register'!$A100&amp;" (FINAL)",""))),"")))</f>
        <v/>
      </c>
      <c r="J101" s="108" t="str">
        <f aca="false">IF('Portfolio Register'!$A100="","",IF('Portfolio Register'!$U100="","",IFERROR(IF(EDATE(DATE(YEAR('Portfolio Register'!$U100),MONTH('Portfolio Register'!$U100),1),1)=DATE(2026,10,1),'Portfolio Register'!$A100&amp;" (1)",IF(EDATE(DATE(YEAR('Portfolio Register'!$U100),MONTH('Portfolio Register'!$U100),1),2)=DATE(2026,10,1),'Portfolio Register'!$A100&amp;" (2)",IF(EDATE(DATE(YEAR('Portfolio Register'!$U100),MONTH('Portfolio Register'!$U100),1),3)=DATE(2026,10,1),'Portfolio Register'!$A100&amp;" (FINAL)",""))),"")))</f>
        <v/>
      </c>
      <c r="K101" s="106" t="str">
        <f aca="false">IF('Portfolio Register'!$A100="","",IF('Portfolio Register'!$U100="","",IFERROR(IF(EDATE(DATE(YEAR('Portfolio Register'!$U100),MONTH('Portfolio Register'!$U100),1),1)=DATE(2026,11,1),'Portfolio Register'!$A100&amp;" (1)",IF(EDATE(DATE(YEAR('Portfolio Register'!$U100),MONTH('Portfolio Register'!$U100),1),2)=DATE(2026,11,1),'Portfolio Register'!$A100&amp;" (2)",IF(EDATE(DATE(YEAR('Portfolio Register'!$U100),MONTH('Portfolio Register'!$U100),1),3)=DATE(2026,11,1),'Portfolio Register'!$A100&amp;" (FINAL)",""))),"")))</f>
        <v/>
      </c>
      <c r="L101" s="106" t="str">
        <f aca="false">IF('Portfolio Register'!$A100="","",IF('Portfolio Register'!$U100="","",IFERROR(IF(EDATE(DATE(YEAR('Portfolio Register'!$U100),MONTH('Portfolio Register'!$U100),1),1)=DATE(2026,12,1),'Portfolio Register'!$A100&amp;" (1)",IF(EDATE(DATE(YEAR('Portfolio Register'!$U100),MONTH('Portfolio Register'!$U100),1),2)=DATE(2026,12,1),'Portfolio Register'!$A100&amp;" (2)",IF(EDATE(DATE(YEAR('Portfolio Register'!$U100),MONTH('Portfolio Register'!$U100),1),3)=DATE(2026,12,1),'Portfolio Register'!$A100&amp;" (FINAL)",""))),"")))</f>
        <v/>
      </c>
      <c r="M101" s="109" t="str">
        <f aca="false">IF('Portfolio Register'!$A100="","",IF('Portfolio Register'!$U100="","",IFERROR(IF(EDATE(DATE(YEAR('Portfolio Register'!$U100),MONTH('Portfolio Register'!$U100),1),1)=DATE(2027,1,1),'Portfolio Register'!$A100&amp;" (1)",IF(EDATE(DATE(YEAR('Portfolio Register'!$U100),MONTH('Portfolio Register'!$U100),1),2)=DATE(2027,1,1),'Portfolio Register'!$A100&amp;" (2)",IF(EDATE(DATE(YEAR('Portfolio Register'!$U100),MONTH('Portfolio Register'!$U100),1),3)=DATE(2027,1,1),'Portfolio Register'!$A100&amp;" (FINAL)",""))),"")))</f>
        <v/>
      </c>
      <c r="N101" s="106" t="str">
        <f aca="false">IF('Portfolio Register'!$A100="","",IF('Portfolio Register'!$U100="","",IFERROR(IF(EDATE(DATE(YEAR('Portfolio Register'!$U100),MONTH('Portfolio Register'!$U100),1),1)=DATE(2027,2,1),'Portfolio Register'!$A100&amp;" (1)",IF(EDATE(DATE(YEAR('Portfolio Register'!$U100),MONTH('Portfolio Register'!$U100),1),2)=DATE(2027,2,1),'Portfolio Register'!$A100&amp;" (2)",IF(EDATE(DATE(YEAR('Portfolio Register'!$U100),MONTH('Portfolio Register'!$U100),1),3)=DATE(2027,2,1),'Portfolio Register'!$A100&amp;" (FINAL)",""))),"")))</f>
        <v/>
      </c>
      <c r="O101" s="106" t="str">
        <f aca="false">IF('Portfolio Register'!$A100="","",IF('Portfolio Register'!$U100="","",IFERROR(IF(EDATE(DATE(YEAR('Portfolio Register'!$U100),MONTH('Portfolio Register'!$U100),1),1)=DATE(2027,3,1),'Portfolio Register'!$A100&amp;" (1)",IF(EDATE(DATE(YEAR('Portfolio Register'!$U100),MONTH('Portfolio Register'!$U100),1),2)=DATE(2027,3,1),'Portfolio Register'!$A100&amp;" (2)",IF(EDATE(DATE(YEAR('Portfolio Register'!$U100),MONTH('Portfolio Register'!$U100),1),3)=DATE(2027,3,1),'Portfolio Register'!$A100&amp;" (FINAL)",""))),"")))</f>
        <v/>
      </c>
      <c r="P101" s="106" t="str">
        <f aca="false">IF('Portfolio Register'!$A100="","",IF('Portfolio Register'!$U100="","",IFERROR(IF(EDATE(DATE(YEAR('Portfolio Register'!$U100),MONTH('Portfolio Register'!$U100),1),1)=DATE(2027,4,1),'Portfolio Register'!$A100&amp;" (1)",IF(EDATE(DATE(YEAR('Portfolio Register'!$U100),MONTH('Portfolio Register'!$U100),1),2)=DATE(2027,4,1),'Portfolio Register'!$A100&amp;" (2)",IF(EDATE(DATE(YEAR('Portfolio Register'!$U100),MONTH('Portfolio Register'!$U100),1),3)=DATE(2027,4,1),'Portfolio Register'!$A100&amp;" (FINAL)",""))),"")))</f>
        <v/>
      </c>
      <c r="Q101" s="106" t="str">
        <f aca="false">IF('Portfolio Register'!$A100="","",IF('Portfolio Register'!$U100="","",IFERROR(IF(EDATE(DATE(YEAR('Portfolio Register'!$U100),MONTH('Portfolio Register'!$U100),1),1)=DATE(2027,5,1),'Portfolio Register'!$A100&amp;" (1)",IF(EDATE(DATE(YEAR('Portfolio Register'!$U100),MONTH('Portfolio Register'!$U100),1),2)=DATE(2027,5,1),'Portfolio Register'!$A100&amp;" (2)",IF(EDATE(DATE(YEAR('Portfolio Register'!$U100),MONTH('Portfolio Register'!$U100),1),3)=DATE(2027,5,1),'Portfolio Register'!$A100&amp;" (FINAL)",""))),"")))</f>
        <v/>
      </c>
      <c r="R101" s="106" t="str">
        <f aca="false">IF('Portfolio Register'!$A100="","",IF('Portfolio Register'!$U100="","",IFERROR(IF(EDATE(DATE(YEAR('Portfolio Register'!$U100),MONTH('Portfolio Register'!$U100),1),1)=DATE(2027,6,1),'Portfolio Register'!$A100&amp;" (1)",IF(EDATE(DATE(YEAR('Portfolio Register'!$U100),MONTH('Portfolio Register'!$U100),1),2)=DATE(2027,6,1),'Portfolio Register'!$A100&amp;" (2)",IF(EDATE(DATE(YEAR('Portfolio Register'!$U100),MONTH('Portfolio Register'!$U100),1),3)=DATE(2027,6,1),'Portfolio Register'!$A100&amp;" (FINAL)",""))),"")))</f>
        <v/>
      </c>
      <c r="S101" s="106" t="str">
        <f aca="false">IF('Portfolio Register'!$A100="","",IF('Portfolio Register'!$U100="","",IFERROR(IF(EDATE(DATE(YEAR('Portfolio Register'!$U100),MONTH('Portfolio Register'!$U100),1),1)=DATE(2027,7,1),'Portfolio Register'!$A100&amp;" (1)",IF(EDATE(DATE(YEAR('Portfolio Register'!$U100),MONTH('Portfolio Register'!$U100),1),2)=DATE(2027,7,1),'Portfolio Register'!$A100&amp;" (2)",IF(EDATE(DATE(YEAR('Portfolio Register'!$U100),MONTH('Portfolio Register'!$U100),1),3)=DATE(2027,7,1),'Portfolio Register'!$A100&amp;" (FINAL)",""))),"")))</f>
        <v/>
      </c>
      <c r="T101" s="106" t="str">
        <f aca="false">IF('Portfolio Register'!$A100="","",IF('Portfolio Register'!$U100="","",IFERROR(IF(EDATE(DATE(YEAR('Portfolio Register'!$U100),MONTH('Portfolio Register'!$U100),1),1)=DATE(2027,8,1),'Portfolio Register'!$A100&amp;" (1)",IF(EDATE(DATE(YEAR('Portfolio Register'!$U100),MONTH('Portfolio Register'!$U100),1),2)=DATE(2027,8,1),'Portfolio Register'!$A100&amp;" (2)",IF(EDATE(DATE(YEAR('Portfolio Register'!$U100),MONTH('Portfolio Register'!$U100),1),3)=DATE(2027,8,1),'Portfolio Register'!$A100&amp;" (FINAL)",""))),"")))</f>
        <v/>
      </c>
      <c r="U101" s="106" t="str">
        <f aca="false">IF('Portfolio Register'!$A100="","",IF('Portfolio Register'!$U100="","",IFERROR(IF(EDATE(DATE(YEAR('Portfolio Register'!$U100),MONTH('Portfolio Register'!$U100),1),1)=DATE(2027,9,1),'Portfolio Register'!$A100&amp;" (1)",IF(EDATE(DATE(YEAR('Portfolio Register'!$U100),MONTH('Portfolio Register'!$U100),1),2)=DATE(2027,9,1),'Portfolio Register'!$A100&amp;" (2)",IF(EDATE(DATE(YEAR('Portfolio Register'!$U100),MONTH('Portfolio Register'!$U100),1),3)=DATE(2027,9,1),'Portfolio Register'!$A100&amp;" (FINAL)",""))),"")))</f>
        <v/>
      </c>
      <c r="V101" s="106" t="str">
        <f aca="false">IF('Portfolio Register'!$A100="","",IF('Portfolio Register'!$U100="","",IFERROR(IF(EDATE(DATE(YEAR('Portfolio Register'!$U100),MONTH('Portfolio Register'!$U100),1),1)=DATE(2027,10,1),'Portfolio Register'!$A100&amp;" (1)",IF(EDATE(DATE(YEAR('Portfolio Register'!$U100),MONTH('Portfolio Register'!$U100),1),2)=DATE(2027,10,1),'Portfolio Register'!$A100&amp;" (2)",IF(EDATE(DATE(YEAR('Portfolio Register'!$U100),MONTH('Portfolio Register'!$U100),1),3)=DATE(2027,10,1),'Portfolio Register'!$A100&amp;" (FINAL)",""))),"")))</f>
        <v/>
      </c>
      <c r="W101" s="106" t="str">
        <f aca="false">IF('Portfolio Register'!$A100="","",IF('Portfolio Register'!$U100="","",IFERROR(IF(EDATE(DATE(YEAR('Portfolio Register'!$U100),MONTH('Portfolio Register'!$U100),1),1)=DATE(2027,11,1),'Portfolio Register'!$A100&amp;" (1)",IF(EDATE(DATE(YEAR('Portfolio Register'!$U100),MONTH('Portfolio Register'!$U100),1),2)=DATE(2027,11,1),'Portfolio Register'!$A100&amp;" (2)",IF(EDATE(DATE(YEAR('Portfolio Register'!$U100),MONTH('Portfolio Register'!$U100),1),3)=DATE(2027,11,1),'Portfolio Register'!$A100&amp;" (FINAL)",""))),"")))</f>
        <v/>
      </c>
      <c r="X101" s="106" t="str">
        <f aca="false">IF('Portfolio Register'!$A100="","",IF('Portfolio Register'!$U100="","",IFERROR(IF(EDATE(DATE(YEAR('Portfolio Register'!$U100),MONTH('Portfolio Register'!$U100),1),1)=DATE(2027,12,1),'Portfolio Register'!$A100&amp;" (1)",IF(EDATE(DATE(YEAR('Portfolio Register'!$U100),MONTH('Portfolio Register'!$U100),1),2)=DATE(2027,12,1),'Portfolio Register'!$A100&amp;" (2)",IF(EDATE(DATE(YEAR('Portfolio Register'!$U100),MONTH('Portfolio Register'!$U100),1),3)=DATE(2027,12,1),'Portfolio Register'!$A100&amp;" (FINAL)",""))),"")))</f>
        <v/>
      </c>
    </row>
    <row r="102" customFormat="false" ht="21.95" hidden="false" customHeight="true" outlineLevel="0" collapsed="false">
      <c r="A102" s="106" t="str">
        <f aca="false">IF('Portfolio Register'!$A101="","",IF('Portfolio Register'!$U101="","",IFERROR(IF(EDATE(DATE(YEAR('Portfolio Register'!$U101),MONTH('Portfolio Register'!$U101),1),1)=DATE(2026,1,1),'Portfolio Register'!$A101&amp;" (1)",IF(EDATE(DATE(YEAR('Portfolio Register'!$U101),MONTH('Portfolio Register'!$U101),1),2)=DATE(2026,1,1),'Portfolio Register'!$A101&amp;" (2)",IF(EDATE(DATE(YEAR('Portfolio Register'!$U101),MONTH('Portfolio Register'!$U101),1),3)=DATE(2026,1,1),'Portfolio Register'!$A101&amp;" (FINAL)",""))),"")))</f>
        <v/>
      </c>
      <c r="B102" s="106" t="str">
        <f aca="false">IF('Portfolio Register'!$A101="","",IF('Portfolio Register'!$U101="","",IFERROR(IF(EDATE(DATE(YEAR('Portfolio Register'!$U101),MONTH('Portfolio Register'!$U101),1),1)=DATE(2026,2,1),'Portfolio Register'!$A101&amp;" (1)",IF(EDATE(DATE(YEAR('Portfolio Register'!$U101),MONTH('Portfolio Register'!$U101),1),2)=DATE(2026,2,1),'Portfolio Register'!$A101&amp;" (2)",IF(EDATE(DATE(YEAR('Portfolio Register'!$U101),MONTH('Portfolio Register'!$U101),1),3)=DATE(2026,2,1),'Portfolio Register'!$A101&amp;" (FINAL)",""))),"")))</f>
        <v/>
      </c>
      <c r="C102" s="106" t="str">
        <f aca="false">IF('Portfolio Register'!$A101="","",IF('Portfolio Register'!$U101="","",IFERROR(IF(EDATE(DATE(YEAR('Portfolio Register'!$U101),MONTH('Portfolio Register'!$U101),1),1)=DATE(2026,3,1),'Portfolio Register'!$A101&amp;" (1)",IF(EDATE(DATE(YEAR('Portfolio Register'!$U101),MONTH('Portfolio Register'!$U101),1),2)=DATE(2026,3,1),'Portfolio Register'!$A101&amp;" (2)",IF(EDATE(DATE(YEAR('Portfolio Register'!$U101),MONTH('Portfolio Register'!$U101),1),3)=DATE(2026,3,1),'Portfolio Register'!$A101&amp;" (FINAL)",""))),"")))</f>
        <v/>
      </c>
      <c r="D102" s="106" t="str">
        <f aca="false">IF('Portfolio Register'!$A101="","",IF('Portfolio Register'!$U101="","",IFERROR(IF(EDATE(DATE(YEAR('Portfolio Register'!$U101),MONTH('Portfolio Register'!$U101),1),1)=DATE(2026,4,1),'Portfolio Register'!$A101&amp;" (1)",IF(EDATE(DATE(YEAR('Portfolio Register'!$U101),MONTH('Portfolio Register'!$U101),1),2)=DATE(2026,4,1),'Portfolio Register'!$A101&amp;" (2)",IF(EDATE(DATE(YEAR('Portfolio Register'!$U101),MONTH('Portfolio Register'!$U101),1),3)=DATE(2026,4,1),'Portfolio Register'!$A101&amp;" (FINAL)",""))),"")))</f>
        <v/>
      </c>
      <c r="E102" s="106" t="str">
        <f aca="false">IF('Portfolio Register'!$A101="","",IF('Portfolio Register'!$U101="","",IFERROR(IF(EDATE(DATE(YEAR('Portfolio Register'!$U101),MONTH('Portfolio Register'!$U101),1),1)=DATE(2026,5,1),'Portfolio Register'!$A101&amp;" (1)",IF(EDATE(DATE(YEAR('Portfolio Register'!$U101),MONTH('Portfolio Register'!$U101),1),2)=DATE(2026,5,1),'Portfolio Register'!$A101&amp;" (2)",IF(EDATE(DATE(YEAR('Portfolio Register'!$U101),MONTH('Portfolio Register'!$U101),1),3)=DATE(2026,5,1),'Portfolio Register'!$A101&amp;" (FINAL)",""))),"")))</f>
        <v/>
      </c>
      <c r="F102" s="106" t="str">
        <f aca="false">IF('Portfolio Register'!$A101="","",IF('Portfolio Register'!$U101="","",IFERROR(IF(EDATE(DATE(YEAR('Portfolio Register'!$U101),MONTH('Portfolio Register'!$U101),1),1)=DATE(2026,6,1),'Portfolio Register'!$A101&amp;" (1)",IF(EDATE(DATE(YEAR('Portfolio Register'!$U101),MONTH('Portfolio Register'!$U101),1),2)=DATE(2026,6,1),'Portfolio Register'!$A101&amp;" (2)",IF(EDATE(DATE(YEAR('Portfolio Register'!$U101),MONTH('Portfolio Register'!$U101),1),3)=DATE(2026,6,1),'Portfolio Register'!$A101&amp;" (FINAL)",""))),"")))</f>
        <v/>
      </c>
      <c r="G102" s="106" t="str">
        <f aca="false">IF('Portfolio Register'!$A101="","",IF('Portfolio Register'!$U101="","",IFERROR(IF(EDATE(DATE(YEAR('Portfolio Register'!$U101),MONTH('Portfolio Register'!$U101),1),1)=DATE(2026,7,1),'Portfolio Register'!$A101&amp;" (1)",IF(EDATE(DATE(YEAR('Portfolio Register'!$U101),MONTH('Portfolio Register'!$U101),1),2)=DATE(2026,7,1),'Portfolio Register'!$A101&amp;" (2)",IF(EDATE(DATE(YEAR('Portfolio Register'!$U101),MONTH('Portfolio Register'!$U101),1),3)=DATE(2026,7,1),'Portfolio Register'!$A101&amp;" (FINAL)",""))),"")))</f>
        <v/>
      </c>
      <c r="H102" s="107" t="str">
        <f aca="false">IF('Portfolio Register'!$A101="","",IF('Portfolio Register'!$U101="","",IFERROR(IF(EDATE(DATE(YEAR('Portfolio Register'!$U101),MONTH('Portfolio Register'!$U101),1),1)=DATE(2026,8,1),'Portfolio Register'!$A101&amp;" (1)",IF(EDATE(DATE(YEAR('Portfolio Register'!$U101),MONTH('Portfolio Register'!$U101),1),2)=DATE(2026,8,1),'Portfolio Register'!$A101&amp;" (2)",IF(EDATE(DATE(YEAR('Portfolio Register'!$U101),MONTH('Portfolio Register'!$U101),1),3)=DATE(2026,8,1),'Portfolio Register'!$A101&amp;" (FINAL)",""))),"")))</f>
        <v/>
      </c>
      <c r="I102" s="108" t="str">
        <f aca="false">IF('Portfolio Register'!$A101="","",IF('Portfolio Register'!$U101="","",IFERROR(IF(EDATE(DATE(YEAR('Portfolio Register'!$U101),MONTH('Portfolio Register'!$U101),1),1)=DATE(2026,9,1),'Portfolio Register'!$A101&amp;" (1)",IF(EDATE(DATE(YEAR('Portfolio Register'!$U101),MONTH('Portfolio Register'!$U101),1),2)=DATE(2026,9,1),'Portfolio Register'!$A101&amp;" (2)",IF(EDATE(DATE(YEAR('Portfolio Register'!$U101),MONTH('Portfolio Register'!$U101),1),3)=DATE(2026,9,1),'Portfolio Register'!$A101&amp;" (FINAL)",""))),"")))</f>
        <v/>
      </c>
      <c r="J102" s="108" t="str">
        <f aca="false">IF('Portfolio Register'!$A101="","",IF('Portfolio Register'!$U101="","",IFERROR(IF(EDATE(DATE(YEAR('Portfolio Register'!$U101),MONTH('Portfolio Register'!$U101),1),1)=DATE(2026,10,1),'Portfolio Register'!$A101&amp;" (1)",IF(EDATE(DATE(YEAR('Portfolio Register'!$U101),MONTH('Portfolio Register'!$U101),1),2)=DATE(2026,10,1),'Portfolio Register'!$A101&amp;" (2)",IF(EDATE(DATE(YEAR('Portfolio Register'!$U101),MONTH('Portfolio Register'!$U101),1),3)=DATE(2026,10,1),'Portfolio Register'!$A101&amp;" (FINAL)",""))),"")))</f>
        <v/>
      </c>
      <c r="K102" s="106" t="str">
        <f aca="false">IF('Portfolio Register'!$A101="","",IF('Portfolio Register'!$U101="","",IFERROR(IF(EDATE(DATE(YEAR('Portfolio Register'!$U101),MONTH('Portfolio Register'!$U101),1),1)=DATE(2026,11,1),'Portfolio Register'!$A101&amp;" (1)",IF(EDATE(DATE(YEAR('Portfolio Register'!$U101),MONTH('Portfolio Register'!$U101),1),2)=DATE(2026,11,1),'Portfolio Register'!$A101&amp;" (2)",IF(EDATE(DATE(YEAR('Portfolio Register'!$U101),MONTH('Portfolio Register'!$U101),1),3)=DATE(2026,11,1),'Portfolio Register'!$A101&amp;" (FINAL)",""))),"")))</f>
        <v/>
      </c>
      <c r="L102" s="106" t="str">
        <f aca="false">IF('Portfolio Register'!$A101="","",IF('Portfolio Register'!$U101="","",IFERROR(IF(EDATE(DATE(YEAR('Portfolio Register'!$U101),MONTH('Portfolio Register'!$U101),1),1)=DATE(2026,12,1),'Portfolio Register'!$A101&amp;" (1)",IF(EDATE(DATE(YEAR('Portfolio Register'!$U101),MONTH('Portfolio Register'!$U101),1),2)=DATE(2026,12,1),'Portfolio Register'!$A101&amp;" (2)",IF(EDATE(DATE(YEAR('Portfolio Register'!$U101),MONTH('Portfolio Register'!$U101),1),3)=DATE(2026,12,1),'Portfolio Register'!$A101&amp;" (FINAL)",""))),"")))</f>
        <v/>
      </c>
      <c r="M102" s="109" t="str">
        <f aca="false">IF('Portfolio Register'!$A101="","",IF('Portfolio Register'!$U101="","",IFERROR(IF(EDATE(DATE(YEAR('Portfolio Register'!$U101),MONTH('Portfolio Register'!$U101),1),1)=DATE(2027,1,1),'Portfolio Register'!$A101&amp;" (1)",IF(EDATE(DATE(YEAR('Portfolio Register'!$U101),MONTH('Portfolio Register'!$U101),1),2)=DATE(2027,1,1),'Portfolio Register'!$A101&amp;" (2)",IF(EDATE(DATE(YEAR('Portfolio Register'!$U101),MONTH('Portfolio Register'!$U101),1),3)=DATE(2027,1,1),'Portfolio Register'!$A101&amp;" (FINAL)",""))),"")))</f>
        <v/>
      </c>
      <c r="N102" s="106" t="str">
        <f aca="false">IF('Portfolio Register'!$A101="","",IF('Portfolio Register'!$U101="","",IFERROR(IF(EDATE(DATE(YEAR('Portfolio Register'!$U101),MONTH('Portfolio Register'!$U101),1),1)=DATE(2027,2,1),'Portfolio Register'!$A101&amp;" (1)",IF(EDATE(DATE(YEAR('Portfolio Register'!$U101),MONTH('Portfolio Register'!$U101),1),2)=DATE(2027,2,1),'Portfolio Register'!$A101&amp;" (2)",IF(EDATE(DATE(YEAR('Portfolio Register'!$U101),MONTH('Portfolio Register'!$U101),1),3)=DATE(2027,2,1),'Portfolio Register'!$A101&amp;" (FINAL)",""))),"")))</f>
        <v/>
      </c>
      <c r="O102" s="106" t="str">
        <f aca="false">IF('Portfolio Register'!$A101="","",IF('Portfolio Register'!$U101="","",IFERROR(IF(EDATE(DATE(YEAR('Portfolio Register'!$U101),MONTH('Portfolio Register'!$U101),1),1)=DATE(2027,3,1),'Portfolio Register'!$A101&amp;" (1)",IF(EDATE(DATE(YEAR('Portfolio Register'!$U101),MONTH('Portfolio Register'!$U101),1),2)=DATE(2027,3,1),'Portfolio Register'!$A101&amp;" (2)",IF(EDATE(DATE(YEAR('Portfolio Register'!$U101),MONTH('Portfolio Register'!$U101),1),3)=DATE(2027,3,1),'Portfolio Register'!$A101&amp;" (FINAL)",""))),"")))</f>
        <v/>
      </c>
      <c r="P102" s="106" t="str">
        <f aca="false">IF('Portfolio Register'!$A101="","",IF('Portfolio Register'!$U101="","",IFERROR(IF(EDATE(DATE(YEAR('Portfolio Register'!$U101),MONTH('Portfolio Register'!$U101),1),1)=DATE(2027,4,1),'Portfolio Register'!$A101&amp;" (1)",IF(EDATE(DATE(YEAR('Portfolio Register'!$U101),MONTH('Portfolio Register'!$U101),1),2)=DATE(2027,4,1),'Portfolio Register'!$A101&amp;" (2)",IF(EDATE(DATE(YEAR('Portfolio Register'!$U101),MONTH('Portfolio Register'!$U101),1),3)=DATE(2027,4,1),'Portfolio Register'!$A101&amp;" (FINAL)",""))),"")))</f>
        <v/>
      </c>
      <c r="Q102" s="106" t="str">
        <f aca="false">IF('Portfolio Register'!$A101="","",IF('Portfolio Register'!$U101="","",IFERROR(IF(EDATE(DATE(YEAR('Portfolio Register'!$U101),MONTH('Portfolio Register'!$U101),1),1)=DATE(2027,5,1),'Portfolio Register'!$A101&amp;" (1)",IF(EDATE(DATE(YEAR('Portfolio Register'!$U101),MONTH('Portfolio Register'!$U101),1),2)=DATE(2027,5,1),'Portfolio Register'!$A101&amp;" (2)",IF(EDATE(DATE(YEAR('Portfolio Register'!$U101),MONTH('Portfolio Register'!$U101),1),3)=DATE(2027,5,1),'Portfolio Register'!$A101&amp;" (FINAL)",""))),"")))</f>
        <v/>
      </c>
      <c r="R102" s="106" t="str">
        <f aca="false">IF('Portfolio Register'!$A101="","",IF('Portfolio Register'!$U101="","",IFERROR(IF(EDATE(DATE(YEAR('Portfolio Register'!$U101),MONTH('Portfolio Register'!$U101),1),1)=DATE(2027,6,1),'Portfolio Register'!$A101&amp;" (1)",IF(EDATE(DATE(YEAR('Portfolio Register'!$U101),MONTH('Portfolio Register'!$U101),1),2)=DATE(2027,6,1),'Portfolio Register'!$A101&amp;" (2)",IF(EDATE(DATE(YEAR('Portfolio Register'!$U101),MONTH('Portfolio Register'!$U101),1),3)=DATE(2027,6,1),'Portfolio Register'!$A101&amp;" (FINAL)",""))),"")))</f>
        <v/>
      </c>
      <c r="S102" s="106" t="str">
        <f aca="false">IF('Portfolio Register'!$A101="","",IF('Portfolio Register'!$U101="","",IFERROR(IF(EDATE(DATE(YEAR('Portfolio Register'!$U101),MONTH('Portfolio Register'!$U101),1),1)=DATE(2027,7,1),'Portfolio Register'!$A101&amp;" (1)",IF(EDATE(DATE(YEAR('Portfolio Register'!$U101),MONTH('Portfolio Register'!$U101),1),2)=DATE(2027,7,1),'Portfolio Register'!$A101&amp;" (2)",IF(EDATE(DATE(YEAR('Portfolio Register'!$U101),MONTH('Portfolio Register'!$U101),1),3)=DATE(2027,7,1),'Portfolio Register'!$A101&amp;" (FINAL)",""))),"")))</f>
        <v/>
      </c>
      <c r="T102" s="106" t="str">
        <f aca="false">IF('Portfolio Register'!$A101="","",IF('Portfolio Register'!$U101="","",IFERROR(IF(EDATE(DATE(YEAR('Portfolio Register'!$U101),MONTH('Portfolio Register'!$U101),1),1)=DATE(2027,8,1),'Portfolio Register'!$A101&amp;" (1)",IF(EDATE(DATE(YEAR('Portfolio Register'!$U101),MONTH('Portfolio Register'!$U101),1),2)=DATE(2027,8,1),'Portfolio Register'!$A101&amp;" (2)",IF(EDATE(DATE(YEAR('Portfolio Register'!$U101),MONTH('Portfolio Register'!$U101),1),3)=DATE(2027,8,1),'Portfolio Register'!$A101&amp;" (FINAL)",""))),"")))</f>
        <v/>
      </c>
      <c r="U102" s="106" t="str">
        <f aca="false">IF('Portfolio Register'!$A101="","",IF('Portfolio Register'!$U101="","",IFERROR(IF(EDATE(DATE(YEAR('Portfolio Register'!$U101),MONTH('Portfolio Register'!$U101),1),1)=DATE(2027,9,1),'Portfolio Register'!$A101&amp;" (1)",IF(EDATE(DATE(YEAR('Portfolio Register'!$U101),MONTH('Portfolio Register'!$U101),1),2)=DATE(2027,9,1),'Portfolio Register'!$A101&amp;" (2)",IF(EDATE(DATE(YEAR('Portfolio Register'!$U101),MONTH('Portfolio Register'!$U101),1),3)=DATE(2027,9,1),'Portfolio Register'!$A101&amp;" (FINAL)",""))),"")))</f>
        <v/>
      </c>
      <c r="V102" s="106" t="str">
        <f aca="false">IF('Portfolio Register'!$A101="","",IF('Portfolio Register'!$U101="","",IFERROR(IF(EDATE(DATE(YEAR('Portfolio Register'!$U101),MONTH('Portfolio Register'!$U101),1),1)=DATE(2027,10,1),'Portfolio Register'!$A101&amp;" (1)",IF(EDATE(DATE(YEAR('Portfolio Register'!$U101),MONTH('Portfolio Register'!$U101),1),2)=DATE(2027,10,1),'Portfolio Register'!$A101&amp;" (2)",IF(EDATE(DATE(YEAR('Portfolio Register'!$U101),MONTH('Portfolio Register'!$U101),1),3)=DATE(2027,10,1),'Portfolio Register'!$A101&amp;" (FINAL)",""))),"")))</f>
        <v/>
      </c>
      <c r="W102" s="106" t="str">
        <f aca="false">IF('Portfolio Register'!$A101="","",IF('Portfolio Register'!$U101="","",IFERROR(IF(EDATE(DATE(YEAR('Portfolio Register'!$U101),MONTH('Portfolio Register'!$U101),1),1)=DATE(2027,11,1),'Portfolio Register'!$A101&amp;" (1)",IF(EDATE(DATE(YEAR('Portfolio Register'!$U101),MONTH('Portfolio Register'!$U101),1),2)=DATE(2027,11,1),'Portfolio Register'!$A101&amp;" (2)",IF(EDATE(DATE(YEAR('Portfolio Register'!$U101),MONTH('Portfolio Register'!$U101),1),3)=DATE(2027,11,1),'Portfolio Register'!$A101&amp;" (FINAL)",""))),"")))</f>
        <v/>
      </c>
      <c r="X102" s="106" t="str">
        <f aca="false">IF('Portfolio Register'!$A101="","",IF('Portfolio Register'!$U101="","",IFERROR(IF(EDATE(DATE(YEAR('Portfolio Register'!$U101),MONTH('Portfolio Register'!$U101),1),1)=DATE(2027,12,1),'Portfolio Register'!$A101&amp;" (1)",IF(EDATE(DATE(YEAR('Portfolio Register'!$U101),MONTH('Portfolio Register'!$U101),1),2)=DATE(2027,12,1),'Portfolio Register'!$A101&amp;" (2)",IF(EDATE(DATE(YEAR('Portfolio Register'!$U101),MONTH('Portfolio Register'!$U101),1),3)=DATE(2027,12,1),'Portfolio Register'!$A101&amp;" (FINAL)",""))),"")))</f>
        <v/>
      </c>
    </row>
    <row r="103" customFormat="false" ht="21.95" hidden="false" customHeight="true" outlineLevel="0" collapsed="false">
      <c r="A103" s="106" t="str">
        <f aca="false">IF('Portfolio Register'!$A102="","",IF('Portfolio Register'!$U102="","",IFERROR(IF(EDATE(DATE(YEAR('Portfolio Register'!$U102),MONTH('Portfolio Register'!$U102),1),1)=DATE(2026,1,1),'Portfolio Register'!$A102&amp;" (1)",IF(EDATE(DATE(YEAR('Portfolio Register'!$U102),MONTH('Portfolio Register'!$U102),1),2)=DATE(2026,1,1),'Portfolio Register'!$A102&amp;" (2)",IF(EDATE(DATE(YEAR('Portfolio Register'!$U102),MONTH('Portfolio Register'!$U102),1),3)=DATE(2026,1,1),'Portfolio Register'!$A102&amp;" (FINAL)",""))),"")))</f>
        <v/>
      </c>
      <c r="B103" s="106" t="str">
        <f aca="false">IF('Portfolio Register'!$A102="","",IF('Portfolio Register'!$U102="","",IFERROR(IF(EDATE(DATE(YEAR('Portfolio Register'!$U102),MONTH('Portfolio Register'!$U102),1),1)=DATE(2026,2,1),'Portfolio Register'!$A102&amp;" (1)",IF(EDATE(DATE(YEAR('Portfolio Register'!$U102),MONTH('Portfolio Register'!$U102),1),2)=DATE(2026,2,1),'Portfolio Register'!$A102&amp;" (2)",IF(EDATE(DATE(YEAR('Portfolio Register'!$U102),MONTH('Portfolio Register'!$U102),1),3)=DATE(2026,2,1),'Portfolio Register'!$A102&amp;" (FINAL)",""))),"")))</f>
        <v/>
      </c>
      <c r="C103" s="106" t="str">
        <f aca="false">IF('Portfolio Register'!$A102="","",IF('Portfolio Register'!$U102="","",IFERROR(IF(EDATE(DATE(YEAR('Portfolio Register'!$U102),MONTH('Portfolio Register'!$U102),1),1)=DATE(2026,3,1),'Portfolio Register'!$A102&amp;" (1)",IF(EDATE(DATE(YEAR('Portfolio Register'!$U102),MONTH('Portfolio Register'!$U102),1),2)=DATE(2026,3,1),'Portfolio Register'!$A102&amp;" (2)",IF(EDATE(DATE(YEAR('Portfolio Register'!$U102),MONTH('Portfolio Register'!$U102),1),3)=DATE(2026,3,1),'Portfolio Register'!$A102&amp;" (FINAL)",""))),"")))</f>
        <v/>
      </c>
      <c r="D103" s="106" t="str">
        <f aca="false">IF('Portfolio Register'!$A102="","",IF('Portfolio Register'!$U102="","",IFERROR(IF(EDATE(DATE(YEAR('Portfolio Register'!$U102),MONTH('Portfolio Register'!$U102),1),1)=DATE(2026,4,1),'Portfolio Register'!$A102&amp;" (1)",IF(EDATE(DATE(YEAR('Portfolio Register'!$U102),MONTH('Portfolio Register'!$U102),1),2)=DATE(2026,4,1),'Portfolio Register'!$A102&amp;" (2)",IF(EDATE(DATE(YEAR('Portfolio Register'!$U102),MONTH('Portfolio Register'!$U102),1),3)=DATE(2026,4,1),'Portfolio Register'!$A102&amp;" (FINAL)",""))),"")))</f>
        <v/>
      </c>
      <c r="E103" s="106" t="str">
        <f aca="false">IF('Portfolio Register'!$A102="","",IF('Portfolio Register'!$U102="","",IFERROR(IF(EDATE(DATE(YEAR('Portfolio Register'!$U102),MONTH('Portfolio Register'!$U102),1),1)=DATE(2026,5,1),'Portfolio Register'!$A102&amp;" (1)",IF(EDATE(DATE(YEAR('Portfolio Register'!$U102),MONTH('Portfolio Register'!$U102),1),2)=DATE(2026,5,1),'Portfolio Register'!$A102&amp;" (2)",IF(EDATE(DATE(YEAR('Portfolio Register'!$U102),MONTH('Portfolio Register'!$U102),1),3)=DATE(2026,5,1),'Portfolio Register'!$A102&amp;" (FINAL)",""))),"")))</f>
        <v/>
      </c>
      <c r="F103" s="106" t="str">
        <f aca="false">IF('Portfolio Register'!$A102="","",IF('Portfolio Register'!$U102="","",IFERROR(IF(EDATE(DATE(YEAR('Portfolio Register'!$U102),MONTH('Portfolio Register'!$U102),1),1)=DATE(2026,6,1),'Portfolio Register'!$A102&amp;" (1)",IF(EDATE(DATE(YEAR('Portfolio Register'!$U102),MONTH('Portfolio Register'!$U102),1),2)=DATE(2026,6,1),'Portfolio Register'!$A102&amp;" (2)",IF(EDATE(DATE(YEAR('Portfolio Register'!$U102),MONTH('Portfolio Register'!$U102),1),3)=DATE(2026,6,1),'Portfolio Register'!$A102&amp;" (FINAL)",""))),"")))</f>
        <v/>
      </c>
      <c r="G103" s="106" t="str">
        <f aca="false">IF('Portfolio Register'!$A102="","",IF('Portfolio Register'!$U102="","",IFERROR(IF(EDATE(DATE(YEAR('Portfolio Register'!$U102),MONTH('Portfolio Register'!$U102),1),1)=DATE(2026,7,1),'Portfolio Register'!$A102&amp;" (1)",IF(EDATE(DATE(YEAR('Portfolio Register'!$U102),MONTH('Portfolio Register'!$U102),1),2)=DATE(2026,7,1),'Portfolio Register'!$A102&amp;" (2)",IF(EDATE(DATE(YEAR('Portfolio Register'!$U102),MONTH('Portfolio Register'!$U102),1),3)=DATE(2026,7,1),'Portfolio Register'!$A102&amp;" (FINAL)",""))),"")))</f>
        <v/>
      </c>
      <c r="H103" s="107" t="str">
        <f aca="false">IF('Portfolio Register'!$A102="","",IF('Portfolio Register'!$U102="","",IFERROR(IF(EDATE(DATE(YEAR('Portfolio Register'!$U102),MONTH('Portfolio Register'!$U102),1),1)=DATE(2026,8,1),'Portfolio Register'!$A102&amp;" (1)",IF(EDATE(DATE(YEAR('Portfolio Register'!$U102),MONTH('Portfolio Register'!$U102),1),2)=DATE(2026,8,1),'Portfolio Register'!$A102&amp;" (2)",IF(EDATE(DATE(YEAR('Portfolio Register'!$U102),MONTH('Portfolio Register'!$U102),1),3)=DATE(2026,8,1),'Portfolio Register'!$A102&amp;" (FINAL)",""))),"")))</f>
        <v/>
      </c>
      <c r="I103" s="108" t="str">
        <f aca="false">IF('Portfolio Register'!$A102="","",IF('Portfolio Register'!$U102="","",IFERROR(IF(EDATE(DATE(YEAR('Portfolio Register'!$U102),MONTH('Portfolio Register'!$U102),1),1)=DATE(2026,9,1),'Portfolio Register'!$A102&amp;" (1)",IF(EDATE(DATE(YEAR('Portfolio Register'!$U102),MONTH('Portfolio Register'!$U102),1),2)=DATE(2026,9,1),'Portfolio Register'!$A102&amp;" (2)",IF(EDATE(DATE(YEAR('Portfolio Register'!$U102),MONTH('Portfolio Register'!$U102),1),3)=DATE(2026,9,1),'Portfolio Register'!$A102&amp;" (FINAL)",""))),"")))</f>
        <v/>
      </c>
      <c r="J103" s="108" t="str">
        <f aca="false">IF('Portfolio Register'!$A102="","",IF('Portfolio Register'!$U102="","",IFERROR(IF(EDATE(DATE(YEAR('Portfolio Register'!$U102),MONTH('Portfolio Register'!$U102),1),1)=DATE(2026,10,1),'Portfolio Register'!$A102&amp;" (1)",IF(EDATE(DATE(YEAR('Portfolio Register'!$U102),MONTH('Portfolio Register'!$U102),1),2)=DATE(2026,10,1),'Portfolio Register'!$A102&amp;" (2)",IF(EDATE(DATE(YEAR('Portfolio Register'!$U102),MONTH('Portfolio Register'!$U102),1),3)=DATE(2026,10,1),'Portfolio Register'!$A102&amp;" (FINAL)",""))),"")))</f>
        <v/>
      </c>
      <c r="K103" s="106" t="str">
        <f aca="false">IF('Portfolio Register'!$A102="","",IF('Portfolio Register'!$U102="","",IFERROR(IF(EDATE(DATE(YEAR('Portfolio Register'!$U102),MONTH('Portfolio Register'!$U102),1),1)=DATE(2026,11,1),'Portfolio Register'!$A102&amp;" (1)",IF(EDATE(DATE(YEAR('Portfolio Register'!$U102),MONTH('Portfolio Register'!$U102),1),2)=DATE(2026,11,1),'Portfolio Register'!$A102&amp;" (2)",IF(EDATE(DATE(YEAR('Portfolio Register'!$U102),MONTH('Portfolio Register'!$U102),1),3)=DATE(2026,11,1),'Portfolio Register'!$A102&amp;" (FINAL)",""))),"")))</f>
        <v/>
      </c>
      <c r="L103" s="106" t="str">
        <f aca="false">IF('Portfolio Register'!$A102="","",IF('Portfolio Register'!$U102="","",IFERROR(IF(EDATE(DATE(YEAR('Portfolio Register'!$U102),MONTH('Portfolio Register'!$U102),1),1)=DATE(2026,12,1),'Portfolio Register'!$A102&amp;" (1)",IF(EDATE(DATE(YEAR('Portfolio Register'!$U102),MONTH('Portfolio Register'!$U102),1),2)=DATE(2026,12,1),'Portfolio Register'!$A102&amp;" (2)",IF(EDATE(DATE(YEAR('Portfolio Register'!$U102),MONTH('Portfolio Register'!$U102),1),3)=DATE(2026,12,1),'Portfolio Register'!$A102&amp;" (FINAL)",""))),"")))</f>
        <v/>
      </c>
      <c r="M103" s="109" t="str">
        <f aca="false">IF('Portfolio Register'!$A102="","",IF('Portfolio Register'!$U102="","",IFERROR(IF(EDATE(DATE(YEAR('Portfolio Register'!$U102),MONTH('Portfolio Register'!$U102),1),1)=DATE(2027,1,1),'Portfolio Register'!$A102&amp;" (1)",IF(EDATE(DATE(YEAR('Portfolio Register'!$U102),MONTH('Portfolio Register'!$U102),1),2)=DATE(2027,1,1),'Portfolio Register'!$A102&amp;" (2)",IF(EDATE(DATE(YEAR('Portfolio Register'!$U102),MONTH('Portfolio Register'!$U102),1),3)=DATE(2027,1,1),'Portfolio Register'!$A102&amp;" (FINAL)",""))),"")))</f>
        <v/>
      </c>
      <c r="N103" s="106" t="str">
        <f aca="false">IF('Portfolio Register'!$A102="","",IF('Portfolio Register'!$U102="","",IFERROR(IF(EDATE(DATE(YEAR('Portfolio Register'!$U102),MONTH('Portfolio Register'!$U102),1),1)=DATE(2027,2,1),'Portfolio Register'!$A102&amp;" (1)",IF(EDATE(DATE(YEAR('Portfolio Register'!$U102),MONTH('Portfolio Register'!$U102),1),2)=DATE(2027,2,1),'Portfolio Register'!$A102&amp;" (2)",IF(EDATE(DATE(YEAR('Portfolio Register'!$U102),MONTH('Portfolio Register'!$U102),1),3)=DATE(2027,2,1),'Portfolio Register'!$A102&amp;" (FINAL)",""))),"")))</f>
        <v/>
      </c>
      <c r="O103" s="106" t="str">
        <f aca="false">IF('Portfolio Register'!$A102="","",IF('Portfolio Register'!$U102="","",IFERROR(IF(EDATE(DATE(YEAR('Portfolio Register'!$U102),MONTH('Portfolio Register'!$U102),1),1)=DATE(2027,3,1),'Portfolio Register'!$A102&amp;" (1)",IF(EDATE(DATE(YEAR('Portfolio Register'!$U102),MONTH('Portfolio Register'!$U102),1),2)=DATE(2027,3,1),'Portfolio Register'!$A102&amp;" (2)",IF(EDATE(DATE(YEAR('Portfolio Register'!$U102),MONTH('Portfolio Register'!$U102),1),3)=DATE(2027,3,1),'Portfolio Register'!$A102&amp;" (FINAL)",""))),"")))</f>
        <v/>
      </c>
      <c r="P103" s="106" t="str">
        <f aca="false">IF('Portfolio Register'!$A102="","",IF('Portfolio Register'!$U102="","",IFERROR(IF(EDATE(DATE(YEAR('Portfolio Register'!$U102),MONTH('Portfolio Register'!$U102),1),1)=DATE(2027,4,1),'Portfolio Register'!$A102&amp;" (1)",IF(EDATE(DATE(YEAR('Portfolio Register'!$U102),MONTH('Portfolio Register'!$U102),1),2)=DATE(2027,4,1),'Portfolio Register'!$A102&amp;" (2)",IF(EDATE(DATE(YEAR('Portfolio Register'!$U102),MONTH('Portfolio Register'!$U102),1),3)=DATE(2027,4,1),'Portfolio Register'!$A102&amp;" (FINAL)",""))),"")))</f>
        <v/>
      </c>
      <c r="Q103" s="106" t="str">
        <f aca="false">IF('Portfolio Register'!$A102="","",IF('Portfolio Register'!$U102="","",IFERROR(IF(EDATE(DATE(YEAR('Portfolio Register'!$U102),MONTH('Portfolio Register'!$U102),1),1)=DATE(2027,5,1),'Portfolio Register'!$A102&amp;" (1)",IF(EDATE(DATE(YEAR('Portfolio Register'!$U102),MONTH('Portfolio Register'!$U102),1),2)=DATE(2027,5,1),'Portfolio Register'!$A102&amp;" (2)",IF(EDATE(DATE(YEAR('Portfolio Register'!$U102),MONTH('Portfolio Register'!$U102),1),3)=DATE(2027,5,1),'Portfolio Register'!$A102&amp;" (FINAL)",""))),"")))</f>
        <v/>
      </c>
      <c r="R103" s="106" t="str">
        <f aca="false">IF('Portfolio Register'!$A102="","",IF('Portfolio Register'!$U102="","",IFERROR(IF(EDATE(DATE(YEAR('Portfolio Register'!$U102),MONTH('Portfolio Register'!$U102),1),1)=DATE(2027,6,1),'Portfolio Register'!$A102&amp;" (1)",IF(EDATE(DATE(YEAR('Portfolio Register'!$U102),MONTH('Portfolio Register'!$U102),1),2)=DATE(2027,6,1),'Portfolio Register'!$A102&amp;" (2)",IF(EDATE(DATE(YEAR('Portfolio Register'!$U102),MONTH('Portfolio Register'!$U102),1),3)=DATE(2027,6,1),'Portfolio Register'!$A102&amp;" (FINAL)",""))),"")))</f>
        <v/>
      </c>
      <c r="S103" s="106" t="str">
        <f aca="false">IF('Portfolio Register'!$A102="","",IF('Portfolio Register'!$U102="","",IFERROR(IF(EDATE(DATE(YEAR('Portfolio Register'!$U102),MONTH('Portfolio Register'!$U102),1),1)=DATE(2027,7,1),'Portfolio Register'!$A102&amp;" (1)",IF(EDATE(DATE(YEAR('Portfolio Register'!$U102),MONTH('Portfolio Register'!$U102),1),2)=DATE(2027,7,1),'Portfolio Register'!$A102&amp;" (2)",IF(EDATE(DATE(YEAR('Portfolio Register'!$U102),MONTH('Portfolio Register'!$U102),1),3)=DATE(2027,7,1),'Portfolio Register'!$A102&amp;" (FINAL)",""))),"")))</f>
        <v/>
      </c>
      <c r="T103" s="106" t="str">
        <f aca="false">IF('Portfolio Register'!$A102="","",IF('Portfolio Register'!$U102="","",IFERROR(IF(EDATE(DATE(YEAR('Portfolio Register'!$U102),MONTH('Portfolio Register'!$U102),1),1)=DATE(2027,8,1),'Portfolio Register'!$A102&amp;" (1)",IF(EDATE(DATE(YEAR('Portfolio Register'!$U102),MONTH('Portfolio Register'!$U102),1),2)=DATE(2027,8,1),'Portfolio Register'!$A102&amp;" (2)",IF(EDATE(DATE(YEAR('Portfolio Register'!$U102),MONTH('Portfolio Register'!$U102),1),3)=DATE(2027,8,1),'Portfolio Register'!$A102&amp;" (FINAL)",""))),"")))</f>
        <v/>
      </c>
      <c r="U103" s="106" t="str">
        <f aca="false">IF('Portfolio Register'!$A102="","",IF('Portfolio Register'!$U102="","",IFERROR(IF(EDATE(DATE(YEAR('Portfolio Register'!$U102),MONTH('Portfolio Register'!$U102),1),1)=DATE(2027,9,1),'Portfolio Register'!$A102&amp;" (1)",IF(EDATE(DATE(YEAR('Portfolio Register'!$U102),MONTH('Portfolio Register'!$U102),1),2)=DATE(2027,9,1),'Portfolio Register'!$A102&amp;" (2)",IF(EDATE(DATE(YEAR('Portfolio Register'!$U102),MONTH('Portfolio Register'!$U102),1),3)=DATE(2027,9,1),'Portfolio Register'!$A102&amp;" (FINAL)",""))),"")))</f>
        <v/>
      </c>
      <c r="V103" s="106" t="str">
        <f aca="false">IF('Portfolio Register'!$A102="","",IF('Portfolio Register'!$U102="","",IFERROR(IF(EDATE(DATE(YEAR('Portfolio Register'!$U102),MONTH('Portfolio Register'!$U102),1),1)=DATE(2027,10,1),'Portfolio Register'!$A102&amp;" (1)",IF(EDATE(DATE(YEAR('Portfolio Register'!$U102),MONTH('Portfolio Register'!$U102),1),2)=DATE(2027,10,1),'Portfolio Register'!$A102&amp;" (2)",IF(EDATE(DATE(YEAR('Portfolio Register'!$U102),MONTH('Portfolio Register'!$U102),1),3)=DATE(2027,10,1),'Portfolio Register'!$A102&amp;" (FINAL)",""))),"")))</f>
        <v/>
      </c>
      <c r="W103" s="106" t="str">
        <f aca="false">IF('Portfolio Register'!$A102="","",IF('Portfolio Register'!$U102="","",IFERROR(IF(EDATE(DATE(YEAR('Portfolio Register'!$U102),MONTH('Portfolio Register'!$U102),1),1)=DATE(2027,11,1),'Portfolio Register'!$A102&amp;" (1)",IF(EDATE(DATE(YEAR('Portfolio Register'!$U102),MONTH('Portfolio Register'!$U102),1),2)=DATE(2027,11,1),'Portfolio Register'!$A102&amp;" (2)",IF(EDATE(DATE(YEAR('Portfolio Register'!$U102),MONTH('Portfolio Register'!$U102),1),3)=DATE(2027,11,1),'Portfolio Register'!$A102&amp;" (FINAL)",""))),"")))</f>
        <v/>
      </c>
      <c r="X103" s="106" t="str">
        <f aca="false">IF('Portfolio Register'!$A102="","",IF('Portfolio Register'!$U102="","",IFERROR(IF(EDATE(DATE(YEAR('Portfolio Register'!$U102),MONTH('Portfolio Register'!$U102),1),1)=DATE(2027,12,1),'Portfolio Register'!$A102&amp;" (1)",IF(EDATE(DATE(YEAR('Portfolio Register'!$U102),MONTH('Portfolio Register'!$U102),1),2)=DATE(2027,12,1),'Portfolio Register'!$A102&amp;" (2)",IF(EDATE(DATE(YEAR('Portfolio Register'!$U102),MONTH('Portfolio Register'!$U102),1),3)=DATE(2027,12,1),'Portfolio Register'!$A102&amp;" (FINAL)",""))),"")))</f>
        <v/>
      </c>
    </row>
    <row r="104" customFormat="false" ht="21.95" hidden="false" customHeight="true" outlineLevel="0" collapsed="false">
      <c r="A104" s="106" t="str">
        <f aca="false">IF('Portfolio Register'!$A103="","",IF('Portfolio Register'!$U103="","",IFERROR(IF(EDATE(DATE(YEAR('Portfolio Register'!$U103),MONTH('Portfolio Register'!$U103),1),1)=DATE(2026,1,1),'Portfolio Register'!$A103&amp;" (1)",IF(EDATE(DATE(YEAR('Portfolio Register'!$U103),MONTH('Portfolio Register'!$U103),1),2)=DATE(2026,1,1),'Portfolio Register'!$A103&amp;" (2)",IF(EDATE(DATE(YEAR('Portfolio Register'!$U103),MONTH('Portfolio Register'!$U103),1),3)=DATE(2026,1,1),'Portfolio Register'!$A103&amp;" (FINAL)",""))),"")))</f>
        <v/>
      </c>
      <c r="B104" s="106" t="str">
        <f aca="false">IF('Portfolio Register'!$A103="","",IF('Portfolio Register'!$U103="","",IFERROR(IF(EDATE(DATE(YEAR('Portfolio Register'!$U103),MONTH('Portfolio Register'!$U103),1),1)=DATE(2026,2,1),'Portfolio Register'!$A103&amp;" (1)",IF(EDATE(DATE(YEAR('Portfolio Register'!$U103),MONTH('Portfolio Register'!$U103),1),2)=DATE(2026,2,1),'Portfolio Register'!$A103&amp;" (2)",IF(EDATE(DATE(YEAR('Portfolio Register'!$U103),MONTH('Portfolio Register'!$U103),1),3)=DATE(2026,2,1),'Portfolio Register'!$A103&amp;" (FINAL)",""))),"")))</f>
        <v/>
      </c>
      <c r="C104" s="106" t="str">
        <f aca="false">IF('Portfolio Register'!$A103="","",IF('Portfolio Register'!$U103="","",IFERROR(IF(EDATE(DATE(YEAR('Portfolio Register'!$U103),MONTH('Portfolio Register'!$U103),1),1)=DATE(2026,3,1),'Portfolio Register'!$A103&amp;" (1)",IF(EDATE(DATE(YEAR('Portfolio Register'!$U103),MONTH('Portfolio Register'!$U103),1),2)=DATE(2026,3,1),'Portfolio Register'!$A103&amp;" (2)",IF(EDATE(DATE(YEAR('Portfolio Register'!$U103),MONTH('Portfolio Register'!$U103),1),3)=DATE(2026,3,1),'Portfolio Register'!$A103&amp;" (FINAL)",""))),"")))</f>
        <v/>
      </c>
      <c r="D104" s="106" t="str">
        <f aca="false">IF('Portfolio Register'!$A103="","",IF('Portfolio Register'!$U103="","",IFERROR(IF(EDATE(DATE(YEAR('Portfolio Register'!$U103),MONTH('Portfolio Register'!$U103),1),1)=DATE(2026,4,1),'Portfolio Register'!$A103&amp;" (1)",IF(EDATE(DATE(YEAR('Portfolio Register'!$U103),MONTH('Portfolio Register'!$U103),1),2)=DATE(2026,4,1),'Portfolio Register'!$A103&amp;" (2)",IF(EDATE(DATE(YEAR('Portfolio Register'!$U103),MONTH('Portfolio Register'!$U103),1),3)=DATE(2026,4,1),'Portfolio Register'!$A103&amp;" (FINAL)",""))),"")))</f>
        <v/>
      </c>
      <c r="E104" s="106" t="str">
        <f aca="false">IF('Portfolio Register'!$A103="","",IF('Portfolio Register'!$U103="","",IFERROR(IF(EDATE(DATE(YEAR('Portfolio Register'!$U103),MONTH('Portfolio Register'!$U103),1),1)=DATE(2026,5,1),'Portfolio Register'!$A103&amp;" (1)",IF(EDATE(DATE(YEAR('Portfolio Register'!$U103),MONTH('Portfolio Register'!$U103),1),2)=DATE(2026,5,1),'Portfolio Register'!$A103&amp;" (2)",IF(EDATE(DATE(YEAR('Portfolio Register'!$U103),MONTH('Portfolio Register'!$U103),1),3)=DATE(2026,5,1),'Portfolio Register'!$A103&amp;" (FINAL)",""))),"")))</f>
        <v/>
      </c>
      <c r="F104" s="106" t="str">
        <f aca="false">IF('Portfolio Register'!$A103="","",IF('Portfolio Register'!$U103="","",IFERROR(IF(EDATE(DATE(YEAR('Portfolio Register'!$U103),MONTH('Portfolio Register'!$U103),1),1)=DATE(2026,6,1),'Portfolio Register'!$A103&amp;" (1)",IF(EDATE(DATE(YEAR('Portfolio Register'!$U103),MONTH('Portfolio Register'!$U103),1),2)=DATE(2026,6,1),'Portfolio Register'!$A103&amp;" (2)",IF(EDATE(DATE(YEAR('Portfolio Register'!$U103),MONTH('Portfolio Register'!$U103),1),3)=DATE(2026,6,1),'Portfolio Register'!$A103&amp;" (FINAL)",""))),"")))</f>
        <v/>
      </c>
      <c r="G104" s="106" t="str">
        <f aca="false">IF('Portfolio Register'!$A103="","",IF('Portfolio Register'!$U103="","",IFERROR(IF(EDATE(DATE(YEAR('Portfolio Register'!$U103),MONTH('Portfolio Register'!$U103),1),1)=DATE(2026,7,1),'Portfolio Register'!$A103&amp;" (1)",IF(EDATE(DATE(YEAR('Portfolio Register'!$U103),MONTH('Portfolio Register'!$U103),1),2)=DATE(2026,7,1),'Portfolio Register'!$A103&amp;" (2)",IF(EDATE(DATE(YEAR('Portfolio Register'!$U103),MONTH('Portfolio Register'!$U103),1),3)=DATE(2026,7,1),'Portfolio Register'!$A103&amp;" (FINAL)",""))),"")))</f>
        <v/>
      </c>
      <c r="H104" s="107" t="str">
        <f aca="false">IF('Portfolio Register'!$A103="","",IF('Portfolio Register'!$U103="","",IFERROR(IF(EDATE(DATE(YEAR('Portfolio Register'!$U103),MONTH('Portfolio Register'!$U103),1),1)=DATE(2026,8,1),'Portfolio Register'!$A103&amp;" (1)",IF(EDATE(DATE(YEAR('Portfolio Register'!$U103),MONTH('Portfolio Register'!$U103),1),2)=DATE(2026,8,1),'Portfolio Register'!$A103&amp;" (2)",IF(EDATE(DATE(YEAR('Portfolio Register'!$U103),MONTH('Portfolio Register'!$U103),1),3)=DATE(2026,8,1),'Portfolio Register'!$A103&amp;" (FINAL)",""))),"")))</f>
        <v/>
      </c>
      <c r="I104" s="108" t="str">
        <f aca="false">IF('Portfolio Register'!$A103="","",IF('Portfolio Register'!$U103="","",IFERROR(IF(EDATE(DATE(YEAR('Portfolio Register'!$U103),MONTH('Portfolio Register'!$U103),1),1)=DATE(2026,9,1),'Portfolio Register'!$A103&amp;" (1)",IF(EDATE(DATE(YEAR('Portfolio Register'!$U103),MONTH('Portfolio Register'!$U103),1),2)=DATE(2026,9,1),'Portfolio Register'!$A103&amp;" (2)",IF(EDATE(DATE(YEAR('Portfolio Register'!$U103),MONTH('Portfolio Register'!$U103),1),3)=DATE(2026,9,1),'Portfolio Register'!$A103&amp;" (FINAL)",""))),"")))</f>
        <v/>
      </c>
      <c r="J104" s="108" t="str">
        <f aca="false">IF('Portfolio Register'!$A103="","",IF('Portfolio Register'!$U103="","",IFERROR(IF(EDATE(DATE(YEAR('Portfolio Register'!$U103),MONTH('Portfolio Register'!$U103),1),1)=DATE(2026,10,1),'Portfolio Register'!$A103&amp;" (1)",IF(EDATE(DATE(YEAR('Portfolio Register'!$U103),MONTH('Portfolio Register'!$U103),1),2)=DATE(2026,10,1),'Portfolio Register'!$A103&amp;" (2)",IF(EDATE(DATE(YEAR('Portfolio Register'!$U103),MONTH('Portfolio Register'!$U103),1),3)=DATE(2026,10,1),'Portfolio Register'!$A103&amp;" (FINAL)",""))),"")))</f>
        <v/>
      </c>
      <c r="K104" s="106" t="str">
        <f aca="false">IF('Portfolio Register'!$A103="","",IF('Portfolio Register'!$U103="","",IFERROR(IF(EDATE(DATE(YEAR('Portfolio Register'!$U103),MONTH('Portfolio Register'!$U103),1),1)=DATE(2026,11,1),'Portfolio Register'!$A103&amp;" (1)",IF(EDATE(DATE(YEAR('Portfolio Register'!$U103),MONTH('Portfolio Register'!$U103),1),2)=DATE(2026,11,1),'Portfolio Register'!$A103&amp;" (2)",IF(EDATE(DATE(YEAR('Portfolio Register'!$U103),MONTH('Portfolio Register'!$U103),1),3)=DATE(2026,11,1),'Portfolio Register'!$A103&amp;" (FINAL)",""))),"")))</f>
        <v/>
      </c>
      <c r="L104" s="106" t="str">
        <f aca="false">IF('Portfolio Register'!$A103="","",IF('Portfolio Register'!$U103="","",IFERROR(IF(EDATE(DATE(YEAR('Portfolio Register'!$U103),MONTH('Portfolio Register'!$U103),1),1)=DATE(2026,12,1),'Portfolio Register'!$A103&amp;" (1)",IF(EDATE(DATE(YEAR('Portfolio Register'!$U103),MONTH('Portfolio Register'!$U103),1),2)=DATE(2026,12,1),'Portfolio Register'!$A103&amp;" (2)",IF(EDATE(DATE(YEAR('Portfolio Register'!$U103),MONTH('Portfolio Register'!$U103),1),3)=DATE(2026,12,1),'Portfolio Register'!$A103&amp;" (FINAL)",""))),"")))</f>
        <v/>
      </c>
      <c r="M104" s="109" t="str">
        <f aca="false">IF('Portfolio Register'!$A103="","",IF('Portfolio Register'!$U103="","",IFERROR(IF(EDATE(DATE(YEAR('Portfolio Register'!$U103),MONTH('Portfolio Register'!$U103),1),1)=DATE(2027,1,1),'Portfolio Register'!$A103&amp;" (1)",IF(EDATE(DATE(YEAR('Portfolio Register'!$U103),MONTH('Portfolio Register'!$U103),1),2)=DATE(2027,1,1),'Portfolio Register'!$A103&amp;" (2)",IF(EDATE(DATE(YEAR('Portfolio Register'!$U103),MONTH('Portfolio Register'!$U103),1),3)=DATE(2027,1,1),'Portfolio Register'!$A103&amp;" (FINAL)",""))),"")))</f>
        <v/>
      </c>
      <c r="N104" s="106" t="str">
        <f aca="false">IF('Portfolio Register'!$A103="","",IF('Portfolio Register'!$U103="","",IFERROR(IF(EDATE(DATE(YEAR('Portfolio Register'!$U103),MONTH('Portfolio Register'!$U103),1),1)=DATE(2027,2,1),'Portfolio Register'!$A103&amp;" (1)",IF(EDATE(DATE(YEAR('Portfolio Register'!$U103),MONTH('Portfolio Register'!$U103),1),2)=DATE(2027,2,1),'Portfolio Register'!$A103&amp;" (2)",IF(EDATE(DATE(YEAR('Portfolio Register'!$U103),MONTH('Portfolio Register'!$U103),1),3)=DATE(2027,2,1),'Portfolio Register'!$A103&amp;" (FINAL)",""))),"")))</f>
        <v/>
      </c>
      <c r="O104" s="106" t="str">
        <f aca="false">IF('Portfolio Register'!$A103="","",IF('Portfolio Register'!$U103="","",IFERROR(IF(EDATE(DATE(YEAR('Portfolio Register'!$U103),MONTH('Portfolio Register'!$U103),1),1)=DATE(2027,3,1),'Portfolio Register'!$A103&amp;" (1)",IF(EDATE(DATE(YEAR('Portfolio Register'!$U103),MONTH('Portfolio Register'!$U103),1),2)=DATE(2027,3,1),'Portfolio Register'!$A103&amp;" (2)",IF(EDATE(DATE(YEAR('Portfolio Register'!$U103),MONTH('Portfolio Register'!$U103),1),3)=DATE(2027,3,1),'Portfolio Register'!$A103&amp;" (FINAL)",""))),"")))</f>
        <v/>
      </c>
      <c r="P104" s="106" t="str">
        <f aca="false">IF('Portfolio Register'!$A103="","",IF('Portfolio Register'!$U103="","",IFERROR(IF(EDATE(DATE(YEAR('Portfolio Register'!$U103),MONTH('Portfolio Register'!$U103),1),1)=DATE(2027,4,1),'Portfolio Register'!$A103&amp;" (1)",IF(EDATE(DATE(YEAR('Portfolio Register'!$U103),MONTH('Portfolio Register'!$U103),1),2)=DATE(2027,4,1),'Portfolio Register'!$A103&amp;" (2)",IF(EDATE(DATE(YEAR('Portfolio Register'!$U103),MONTH('Portfolio Register'!$U103),1),3)=DATE(2027,4,1),'Portfolio Register'!$A103&amp;" (FINAL)",""))),"")))</f>
        <v/>
      </c>
      <c r="Q104" s="106" t="str">
        <f aca="false">IF('Portfolio Register'!$A103="","",IF('Portfolio Register'!$U103="","",IFERROR(IF(EDATE(DATE(YEAR('Portfolio Register'!$U103),MONTH('Portfolio Register'!$U103),1),1)=DATE(2027,5,1),'Portfolio Register'!$A103&amp;" (1)",IF(EDATE(DATE(YEAR('Portfolio Register'!$U103),MONTH('Portfolio Register'!$U103),1),2)=DATE(2027,5,1),'Portfolio Register'!$A103&amp;" (2)",IF(EDATE(DATE(YEAR('Portfolio Register'!$U103),MONTH('Portfolio Register'!$U103),1),3)=DATE(2027,5,1),'Portfolio Register'!$A103&amp;" (FINAL)",""))),"")))</f>
        <v/>
      </c>
      <c r="R104" s="106" t="str">
        <f aca="false">IF('Portfolio Register'!$A103="","",IF('Portfolio Register'!$U103="","",IFERROR(IF(EDATE(DATE(YEAR('Portfolio Register'!$U103),MONTH('Portfolio Register'!$U103),1),1)=DATE(2027,6,1),'Portfolio Register'!$A103&amp;" (1)",IF(EDATE(DATE(YEAR('Portfolio Register'!$U103),MONTH('Portfolio Register'!$U103),1),2)=DATE(2027,6,1),'Portfolio Register'!$A103&amp;" (2)",IF(EDATE(DATE(YEAR('Portfolio Register'!$U103),MONTH('Portfolio Register'!$U103),1),3)=DATE(2027,6,1),'Portfolio Register'!$A103&amp;" (FINAL)",""))),"")))</f>
        <v/>
      </c>
      <c r="S104" s="106" t="str">
        <f aca="false">IF('Portfolio Register'!$A103="","",IF('Portfolio Register'!$U103="","",IFERROR(IF(EDATE(DATE(YEAR('Portfolio Register'!$U103),MONTH('Portfolio Register'!$U103),1),1)=DATE(2027,7,1),'Portfolio Register'!$A103&amp;" (1)",IF(EDATE(DATE(YEAR('Portfolio Register'!$U103),MONTH('Portfolio Register'!$U103),1),2)=DATE(2027,7,1),'Portfolio Register'!$A103&amp;" (2)",IF(EDATE(DATE(YEAR('Portfolio Register'!$U103),MONTH('Portfolio Register'!$U103),1),3)=DATE(2027,7,1),'Portfolio Register'!$A103&amp;" (FINAL)",""))),"")))</f>
        <v/>
      </c>
      <c r="T104" s="106" t="str">
        <f aca="false">IF('Portfolio Register'!$A103="","",IF('Portfolio Register'!$U103="","",IFERROR(IF(EDATE(DATE(YEAR('Portfolio Register'!$U103),MONTH('Portfolio Register'!$U103),1),1)=DATE(2027,8,1),'Portfolio Register'!$A103&amp;" (1)",IF(EDATE(DATE(YEAR('Portfolio Register'!$U103),MONTH('Portfolio Register'!$U103),1),2)=DATE(2027,8,1),'Portfolio Register'!$A103&amp;" (2)",IF(EDATE(DATE(YEAR('Portfolio Register'!$U103),MONTH('Portfolio Register'!$U103),1),3)=DATE(2027,8,1),'Portfolio Register'!$A103&amp;" (FINAL)",""))),"")))</f>
        <v/>
      </c>
      <c r="U104" s="106" t="str">
        <f aca="false">IF('Portfolio Register'!$A103="","",IF('Portfolio Register'!$U103="","",IFERROR(IF(EDATE(DATE(YEAR('Portfolio Register'!$U103),MONTH('Portfolio Register'!$U103),1),1)=DATE(2027,9,1),'Portfolio Register'!$A103&amp;" (1)",IF(EDATE(DATE(YEAR('Portfolio Register'!$U103),MONTH('Portfolio Register'!$U103),1),2)=DATE(2027,9,1),'Portfolio Register'!$A103&amp;" (2)",IF(EDATE(DATE(YEAR('Portfolio Register'!$U103),MONTH('Portfolio Register'!$U103),1),3)=DATE(2027,9,1),'Portfolio Register'!$A103&amp;" (FINAL)",""))),"")))</f>
        <v/>
      </c>
      <c r="V104" s="106" t="str">
        <f aca="false">IF('Portfolio Register'!$A103="","",IF('Portfolio Register'!$U103="","",IFERROR(IF(EDATE(DATE(YEAR('Portfolio Register'!$U103),MONTH('Portfolio Register'!$U103),1),1)=DATE(2027,10,1),'Portfolio Register'!$A103&amp;" (1)",IF(EDATE(DATE(YEAR('Portfolio Register'!$U103),MONTH('Portfolio Register'!$U103),1),2)=DATE(2027,10,1),'Portfolio Register'!$A103&amp;" (2)",IF(EDATE(DATE(YEAR('Portfolio Register'!$U103),MONTH('Portfolio Register'!$U103),1),3)=DATE(2027,10,1),'Portfolio Register'!$A103&amp;" (FINAL)",""))),"")))</f>
        <v/>
      </c>
      <c r="W104" s="106" t="str">
        <f aca="false">IF('Portfolio Register'!$A103="","",IF('Portfolio Register'!$U103="","",IFERROR(IF(EDATE(DATE(YEAR('Portfolio Register'!$U103),MONTH('Portfolio Register'!$U103),1),1)=DATE(2027,11,1),'Portfolio Register'!$A103&amp;" (1)",IF(EDATE(DATE(YEAR('Portfolio Register'!$U103),MONTH('Portfolio Register'!$U103),1),2)=DATE(2027,11,1),'Portfolio Register'!$A103&amp;" (2)",IF(EDATE(DATE(YEAR('Portfolio Register'!$U103),MONTH('Portfolio Register'!$U103),1),3)=DATE(2027,11,1),'Portfolio Register'!$A103&amp;" (FINAL)",""))),"")))</f>
        <v/>
      </c>
      <c r="X104" s="106" t="str">
        <f aca="false">IF('Portfolio Register'!$A103="","",IF('Portfolio Register'!$U103="","",IFERROR(IF(EDATE(DATE(YEAR('Portfolio Register'!$U103),MONTH('Portfolio Register'!$U103),1),1)=DATE(2027,12,1),'Portfolio Register'!$A103&amp;" (1)",IF(EDATE(DATE(YEAR('Portfolio Register'!$U103),MONTH('Portfolio Register'!$U103),1),2)=DATE(2027,12,1),'Portfolio Register'!$A103&amp;" (2)",IF(EDATE(DATE(YEAR('Portfolio Register'!$U103),MONTH('Portfolio Register'!$U103),1),3)=DATE(2027,12,1),'Portfolio Register'!$A103&amp;" (FINAL)",""))),"")))</f>
        <v/>
      </c>
    </row>
    <row r="105" customFormat="false" ht="21.95" hidden="false" customHeight="true" outlineLevel="0" collapsed="false">
      <c r="A105" s="106" t="str">
        <f aca="false">IF('Portfolio Register'!$A104="","",IF('Portfolio Register'!$U104="","",IFERROR(IF(EDATE(DATE(YEAR('Portfolio Register'!$U104),MONTH('Portfolio Register'!$U104),1),1)=DATE(2026,1,1),'Portfolio Register'!$A104&amp;" (1)",IF(EDATE(DATE(YEAR('Portfolio Register'!$U104),MONTH('Portfolio Register'!$U104),1),2)=DATE(2026,1,1),'Portfolio Register'!$A104&amp;" (2)",IF(EDATE(DATE(YEAR('Portfolio Register'!$U104),MONTH('Portfolio Register'!$U104),1),3)=DATE(2026,1,1),'Portfolio Register'!$A104&amp;" (FINAL)",""))),"")))</f>
        <v/>
      </c>
      <c r="B105" s="106" t="str">
        <f aca="false">IF('Portfolio Register'!$A104="","",IF('Portfolio Register'!$U104="","",IFERROR(IF(EDATE(DATE(YEAR('Portfolio Register'!$U104),MONTH('Portfolio Register'!$U104),1),1)=DATE(2026,2,1),'Portfolio Register'!$A104&amp;" (1)",IF(EDATE(DATE(YEAR('Portfolio Register'!$U104),MONTH('Portfolio Register'!$U104),1),2)=DATE(2026,2,1),'Portfolio Register'!$A104&amp;" (2)",IF(EDATE(DATE(YEAR('Portfolio Register'!$U104),MONTH('Portfolio Register'!$U104),1),3)=DATE(2026,2,1),'Portfolio Register'!$A104&amp;" (FINAL)",""))),"")))</f>
        <v/>
      </c>
      <c r="C105" s="106" t="str">
        <f aca="false">IF('Portfolio Register'!$A104="","",IF('Portfolio Register'!$U104="","",IFERROR(IF(EDATE(DATE(YEAR('Portfolio Register'!$U104),MONTH('Portfolio Register'!$U104),1),1)=DATE(2026,3,1),'Portfolio Register'!$A104&amp;" (1)",IF(EDATE(DATE(YEAR('Portfolio Register'!$U104),MONTH('Portfolio Register'!$U104),1),2)=DATE(2026,3,1),'Portfolio Register'!$A104&amp;" (2)",IF(EDATE(DATE(YEAR('Portfolio Register'!$U104),MONTH('Portfolio Register'!$U104),1),3)=DATE(2026,3,1),'Portfolio Register'!$A104&amp;" (FINAL)",""))),"")))</f>
        <v/>
      </c>
      <c r="D105" s="106" t="str">
        <f aca="false">IF('Portfolio Register'!$A104="","",IF('Portfolio Register'!$U104="","",IFERROR(IF(EDATE(DATE(YEAR('Portfolio Register'!$U104),MONTH('Portfolio Register'!$U104),1),1)=DATE(2026,4,1),'Portfolio Register'!$A104&amp;" (1)",IF(EDATE(DATE(YEAR('Portfolio Register'!$U104),MONTH('Portfolio Register'!$U104),1),2)=DATE(2026,4,1),'Portfolio Register'!$A104&amp;" (2)",IF(EDATE(DATE(YEAR('Portfolio Register'!$U104),MONTH('Portfolio Register'!$U104),1),3)=DATE(2026,4,1),'Portfolio Register'!$A104&amp;" (FINAL)",""))),"")))</f>
        <v/>
      </c>
      <c r="E105" s="106" t="str">
        <f aca="false">IF('Portfolio Register'!$A104="","",IF('Portfolio Register'!$U104="","",IFERROR(IF(EDATE(DATE(YEAR('Portfolio Register'!$U104),MONTH('Portfolio Register'!$U104),1),1)=DATE(2026,5,1),'Portfolio Register'!$A104&amp;" (1)",IF(EDATE(DATE(YEAR('Portfolio Register'!$U104),MONTH('Portfolio Register'!$U104),1),2)=DATE(2026,5,1),'Portfolio Register'!$A104&amp;" (2)",IF(EDATE(DATE(YEAR('Portfolio Register'!$U104),MONTH('Portfolio Register'!$U104),1),3)=DATE(2026,5,1),'Portfolio Register'!$A104&amp;" (FINAL)",""))),"")))</f>
        <v/>
      </c>
      <c r="F105" s="106" t="str">
        <f aca="false">IF('Portfolio Register'!$A104="","",IF('Portfolio Register'!$U104="","",IFERROR(IF(EDATE(DATE(YEAR('Portfolio Register'!$U104),MONTH('Portfolio Register'!$U104),1),1)=DATE(2026,6,1),'Portfolio Register'!$A104&amp;" (1)",IF(EDATE(DATE(YEAR('Portfolio Register'!$U104),MONTH('Portfolio Register'!$U104),1),2)=DATE(2026,6,1),'Portfolio Register'!$A104&amp;" (2)",IF(EDATE(DATE(YEAR('Portfolio Register'!$U104),MONTH('Portfolio Register'!$U104),1),3)=DATE(2026,6,1),'Portfolio Register'!$A104&amp;" (FINAL)",""))),"")))</f>
        <v/>
      </c>
      <c r="G105" s="106" t="str">
        <f aca="false">IF('Portfolio Register'!$A104="","",IF('Portfolio Register'!$U104="","",IFERROR(IF(EDATE(DATE(YEAR('Portfolio Register'!$U104),MONTH('Portfolio Register'!$U104),1),1)=DATE(2026,7,1),'Portfolio Register'!$A104&amp;" (1)",IF(EDATE(DATE(YEAR('Portfolio Register'!$U104),MONTH('Portfolio Register'!$U104),1),2)=DATE(2026,7,1),'Portfolio Register'!$A104&amp;" (2)",IF(EDATE(DATE(YEAR('Portfolio Register'!$U104),MONTH('Portfolio Register'!$U104),1),3)=DATE(2026,7,1),'Portfolio Register'!$A104&amp;" (FINAL)",""))),"")))</f>
        <v/>
      </c>
      <c r="H105" s="107" t="str">
        <f aca="false">IF('Portfolio Register'!$A104="","",IF('Portfolio Register'!$U104="","",IFERROR(IF(EDATE(DATE(YEAR('Portfolio Register'!$U104),MONTH('Portfolio Register'!$U104),1),1)=DATE(2026,8,1),'Portfolio Register'!$A104&amp;" (1)",IF(EDATE(DATE(YEAR('Portfolio Register'!$U104),MONTH('Portfolio Register'!$U104),1),2)=DATE(2026,8,1),'Portfolio Register'!$A104&amp;" (2)",IF(EDATE(DATE(YEAR('Portfolio Register'!$U104),MONTH('Portfolio Register'!$U104),1),3)=DATE(2026,8,1),'Portfolio Register'!$A104&amp;" (FINAL)",""))),"")))</f>
        <v/>
      </c>
      <c r="I105" s="108" t="str">
        <f aca="false">IF('Portfolio Register'!$A104="","",IF('Portfolio Register'!$U104="","",IFERROR(IF(EDATE(DATE(YEAR('Portfolio Register'!$U104),MONTH('Portfolio Register'!$U104),1),1)=DATE(2026,9,1),'Portfolio Register'!$A104&amp;" (1)",IF(EDATE(DATE(YEAR('Portfolio Register'!$U104),MONTH('Portfolio Register'!$U104),1),2)=DATE(2026,9,1),'Portfolio Register'!$A104&amp;" (2)",IF(EDATE(DATE(YEAR('Portfolio Register'!$U104),MONTH('Portfolio Register'!$U104),1),3)=DATE(2026,9,1),'Portfolio Register'!$A104&amp;" (FINAL)",""))),"")))</f>
        <v/>
      </c>
      <c r="J105" s="108" t="str">
        <f aca="false">IF('Portfolio Register'!$A104="","",IF('Portfolio Register'!$U104="","",IFERROR(IF(EDATE(DATE(YEAR('Portfolio Register'!$U104),MONTH('Portfolio Register'!$U104),1),1)=DATE(2026,10,1),'Portfolio Register'!$A104&amp;" (1)",IF(EDATE(DATE(YEAR('Portfolio Register'!$U104),MONTH('Portfolio Register'!$U104),1),2)=DATE(2026,10,1),'Portfolio Register'!$A104&amp;" (2)",IF(EDATE(DATE(YEAR('Portfolio Register'!$U104),MONTH('Portfolio Register'!$U104),1),3)=DATE(2026,10,1),'Portfolio Register'!$A104&amp;" (FINAL)",""))),"")))</f>
        <v/>
      </c>
      <c r="K105" s="106" t="str">
        <f aca="false">IF('Portfolio Register'!$A104="","",IF('Portfolio Register'!$U104="","",IFERROR(IF(EDATE(DATE(YEAR('Portfolio Register'!$U104),MONTH('Portfolio Register'!$U104),1),1)=DATE(2026,11,1),'Portfolio Register'!$A104&amp;" (1)",IF(EDATE(DATE(YEAR('Portfolio Register'!$U104),MONTH('Portfolio Register'!$U104),1),2)=DATE(2026,11,1),'Portfolio Register'!$A104&amp;" (2)",IF(EDATE(DATE(YEAR('Portfolio Register'!$U104),MONTH('Portfolio Register'!$U104),1),3)=DATE(2026,11,1),'Portfolio Register'!$A104&amp;" (FINAL)",""))),"")))</f>
        <v/>
      </c>
      <c r="L105" s="106" t="str">
        <f aca="false">IF('Portfolio Register'!$A104="","",IF('Portfolio Register'!$U104="","",IFERROR(IF(EDATE(DATE(YEAR('Portfolio Register'!$U104),MONTH('Portfolio Register'!$U104),1),1)=DATE(2026,12,1),'Portfolio Register'!$A104&amp;" (1)",IF(EDATE(DATE(YEAR('Portfolio Register'!$U104),MONTH('Portfolio Register'!$U104),1),2)=DATE(2026,12,1),'Portfolio Register'!$A104&amp;" (2)",IF(EDATE(DATE(YEAR('Portfolio Register'!$U104),MONTH('Portfolio Register'!$U104),1),3)=DATE(2026,12,1),'Portfolio Register'!$A104&amp;" (FINAL)",""))),"")))</f>
        <v/>
      </c>
      <c r="M105" s="110" t="str">
        <f aca="false">IF('Portfolio Register'!$A104="","",IF('Portfolio Register'!$U104="","",IFERROR(IF(EDATE(DATE(YEAR('Portfolio Register'!$U104),MONTH('Portfolio Register'!$U104),1),1)=DATE(2027,1,1),'Portfolio Register'!$A104&amp;" (1)",IF(EDATE(DATE(YEAR('Portfolio Register'!$U104),MONTH('Portfolio Register'!$U104),1),2)=DATE(2027,1,1),'Portfolio Register'!$A104&amp;" (2)",IF(EDATE(DATE(YEAR('Portfolio Register'!$U104),MONTH('Portfolio Register'!$U104),1),3)=DATE(2027,1,1),'Portfolio Register'!$A104&amp;" (FINAL)",""))),"")))</f>
        <v/>
      </c>
      <c r="N105" s="106" t="str">
        <f aca="false">IF('Portfolio Register'!$A104="","",IF('Portfolio Register'!$U104="","",IFERROR(IF(EDATE(DATE(YEAR('Portfolio Register'!$U104),MONTH('Portfolio Register'!$U104),1),1)=DATE(2027,2,1),'Portfolio Register'!$A104&amp;" (1)",IF(EDATE(DATE(YEAR('Portfolio Register'!$U104),MONTH('Portfolio Register'!$U104),1),2)=DATE(2027,2,1),'Portfolio Register'!$A104&amp;" (2)",IF(EDATE(DATE(YEAR('Portfolio Register'!$U104),MONTH('Portfolio Register'!$U104),1),3)=DATE(2027,2,1),'Portfolio Register'!$A104&amp;" (FINAL)",""))),"")))</f>
        <v/>
      </c>
      <c r="O105" s="106" t="str">
        <f aca="false">IF('Portfolio Register'!$A104="","",IF('Portfolio Register'!$U104="","",IFERROR(IF(EDATE(DATE(YEAR('Portfolio Register'!$U104),MONTH('Portfolio Register'!$U104),1),1)=DATE(2027,3,1),'Portfolio Register'!$A104&amp;" (1)",IF(EDATE(DATE(YEAR('Portfolio Register'!$U104),MONTH('Portfolio Register'!$U104),1),2)=DATE(2027,3,1),'Portfolio Register'!$A104&amp;" (2)",IF(EDATE(DATE(YEAR('Portfolio Register'!$U104),MONTH('Portfolio Register'!$U104),1),3)=DATE(2027,3,1),'Portfolio Register'!$A104&amp;" (FINAL)",""))),"")))</f>
        <v/>
      </c>
      <c r="P105" s="106" t="str">
        <f aca="false">IF('Portfolio Register'!$A104="","",IF('Portfolio Register'!$U104="","",IFERROR(IF(EDATE(DATE(YEAR('Portfolio Register'!$U104),MONTH('Portfolio Register'!$U104),1),1)=DATE(2027,4,1),'Portfolio Register'!$A104&amp;" (1)",IF(EDATE(DATE(YEAR('Portfolio Register'!$U104),MONTH('Portfolio Register'!$U104),1),2)=DATE(2027,4,1),'Portfolio Register'!$A104&amp;" (2)",IF(EDATE(DATE(YEAR('Portfolio Register'!$U104),MONTH('Portfolio Register'!$U104),1),3)=DATE(2027,4,1),'Portfolio Register'!$A104&amp;" (FINAL)",""))),"")))</f>
        <v/>
      </c>
      <c r="Q105" s="106" t="str">
        <f aca="false">IF('Portfolio Register'!$A104="","",IF('Portfolio Register'!$U104="","",IFERROR(IF(EDATE(DATE(YEAR('Portfolio Register'!$U104),MONTH('Portfolio Register'!$U104),1),1)=DATE(2027,5,1),'Portfolio Register'!$A104&amp;" (1)",IF(EDATE(DATE(YEAR('Portfolio Register'!$U104),MONTH('Portfolio Register'!$U104),1),2)=DATE(2027,5,1),'Portfolio Register'!$A104&amp;" (2)",IF(EDATE(DATE(YEAR('Portfolio Register'!$U104),MONTH('Portfolio Register'!$U104),1),3)=DATE(2027,5,1),'Portfolio Register'!$A104&amp;" (FINAL)",""))),"")))</f>
        <v/>
      </c>
      <c r="R105" s="106" t="str">
        <f aca="false">IF('Portfolio Register'!$A104="","",IF('Portfolio Register'!$U104="","",IFERROR(IF(EDATE(DATE(YEAR('Portfolio Register'!$U104),MONTH('Portfolio Register'!$U104),1),1)=DATE(2027,6,1),'Portfolio Register'!$A104&amp;" (1)",IF(EDATE(DATE(YEAR('Portfolio Register'!$U104),MONTH('Portfolio Register'!$U104),1),2)=DATE(2027,6,1),'Portfolio Register'!$A104&amp;" (2)",IF(EDATE(DATE(YEAR('Portfolio Register'!$U104),MONTH('Portfolio Register'!$U104),1),3)=DATE(2027,6,1),'Portfolio Register'!$A104&amp;" (FINAL)",""))),"")))</f>
        <v/>
      </c>
      <c r="S105" s="106" t="str">
        <f aca="false">IF('Portfolio Register'!$A104="","",IF('Portfolio Register'!$U104="","",IFERROR(IF(EDATE(DATE(YEAR('Portfolio Register'!$U104),MONTH('Portfolio Register'!$U104),1),1)=DATE(2027,7,1),'Portfolio Register'!$A104&amp;" (1)",IF(EDATE(DATE(YEAR('Portfolio Register'!$U104),MONTH('Portfolio Register'!$U104),1),2)=DATE(2027,7,1),'Portfolio Register'!$A104&amp;" (2)",IF(EDATE(DATE(YEAR('Portfolio Register'!$U104),MONTH('Portfolio Register'!$U104),1),3)=DATE(2027,7,1),'Portfolio Register'!$A104&amp;" (FINAL)",""))),"")))</f>
        <v/>
      </c>
      <c r="T105" s="106" t="str">
        <f aca="false">IF('Portfolio Register'!$A104="","",IF('Portfolio Register'!$U104="","",IFERROR(IF(EDATE(DATE(YEAR('Portfolio Register'!$U104),MONTH('Portfolio Register'!$U104),1),1)=DATE(2027,8,1),'Portfolio Register'!$A104&amp;" (1)",IF(EDATE(DATE(YEAR('Portfolio Register'!$U104),MONTH('Portfolio Register'!$U104),1),2)=DATE(2027,8,1),'Portfolio Register'!$A104&amp;" (2)",IF(EDATE(DATE(YEAR('Portfolio Register'!$U104),MONTH('Portfolio Register'!$U104),1),3)=DATE(2027,8,1),'Portfolio Register'!$A104&amp;" (FINAL)",""))),"")))</f>
        <v/>
      </c>
      <c r="U105" s="106" t="str">
        <f aca="false">IF('Portfolio Register'!$A104="","",IF('Portfolio Register'!$U104="","",IFERROR(IF(EDATE(DATE(YEAR('Portfolio Register'!$U104),MONTH('Portfolio Register'!$U104),1),1)=DATE(2027,9,1),'Portfolio Register'!$A104&amp;" (1)",IF(EDATE(DATE(YEAR('Portfolio Register'!$U104),MONTH('Portfolio Register'!$U104),1),2)=DATE(2027,9,1),'Portfolio Register'!$A104&amp;" (2)",IF(EDATE(DATE(YEAR('Portfolio Register'!$U104),MONTH('Portfolio Register'!$U104),1),3)=DATE(2027,9,1),'Portfolio Register'!$A104&amp;" (FINAL)",""))),"")))</f>
        <v/>
      </c>
      <c r="V105" s="106" t="str">
        <f aca="false">IF('Portfolio Register'!$A104="","",IF('Portfolio Register'!$U104="","",IFERROR(IF(EDATE(DATE(YEAR('Portfolio Register'!$U104),MONTH('Portfolio Register'!$U104),1),1)=DATE(2027,10,1),'Portfolio Register'!$A104&amp;" (1)",IF(EDATE(DATE(YEAR('Portfolio Register'!$U104),MONTH('Portfolio Register'!$U104),1),2)=DATE(2027,10,1),'Portfolio Register'!$A104&amp;" (2)",IF(EDATE(DATE(YEAR('Portfolio Register'!$U104),MONTH('Portfolio Register'!$U104),1),3)=DATE(2027,10,1),'Portfolio Register'!$A104&amp;" (FINAL)",""))),"")))</f>
        <v/>
      </c>
      <c r="W105" s="106" t="str">
        <f aca="false">IF('Portfolio Register'!$A104="","",IF('Portfolio Register'!$U104="","",IFERROR(IF(EDATE(DATE(YEAR('Portfolio Register'!$U104),MONTH('Portfolio Register'!$U104),1),1)=DATE(2027,11,1),'Portfolio Register'!$A104&amp;" (1)",IF(EDATE(DATE(YEAR('Portfolio Register'!$U104),MONTH('Portfolio Register'!$U104),1),2)=DATE(2027,11,1),'Portfolio Register'!$A104&amp;" (2)",IF(EDATE(DATE(YEAR('Portfolio Register'!$U104),MONTH('Portfolio Register'!$U104),1),3)=DATE(2027,11,1),'Portfolio Register'!$A104&amp;" (FINAL)",""))),"")))</f>
        <v/>
      </c>
      <c r="X105" s="106" t="str">
        <f aca="false">IF('Portfolio Register'!$A104="","",IF('Portfolio Register'!$U104="","",IFERROR(IF(EDATE(DATE(YEAR('Portfolio Register'!$U104),MONTH('Portfolio Register'!$U104),1),1)=DATE(2027,12,1),'Portfolio Register'!$A104&amp;" (1)",IF(EDATE(DATE(YEAR('Portfolio Register'!$U104),MONTH('Portfolio Register'!$U104),1),2)=DATE(2027,12,1),'Portfolio Register'!$A104&amp;" (2)",IF(EDATE(DATE(YEAR('Portfolio Register'!$U104),MONTH('Portfolio Register'!$U104),1),3)=DATE(2027,12,1),'Portfolio Register'!$A104&amp;" (FINAL)",""))),"")))</f>
        <v/>
      </c>
    </row>
    <row r="106" customFormat="false" ht="14.25" hidden="false" customHeight="false" outlineLevel="0" collapsed="false">
      <c r="A106" s="111"/>
      <c r="B106" s="111"/>
      <c r="C106" s="111"/>
      <c r="D106" s="111"/>
      <c r="E106" s="111"/>
      <c r="F106" s="111"/>
      <c r="G106" s="111"/>
      <c r="H106" s="111"/>
      <c r="I106" s="111"/>
      <c r="J106" s="111"/>
      <c r="K106" s="111"/>
      <c r="L106" s="111"/>
    </row>
    <row r="107" customFormat="false" ht="32.1" hidden="false" customHeight="true" outlineLevel="0" collapsed="false">
      <c r="A107" s="111" t="s">
        <v>113</v>
      </c>
      <c r="B107" s="111"/>
      <c r="C107" s="111"/>
      <c r="D107" s="111"/>
      <c r="E107" s="111"/>
      <c r="F107" s="111"/>
      <c r="G107" s="111"/>
      <c r="H107" s="111"/>
      <c r="I107" s="111"/>
      <c r="J107" s="111"/>
      <c r="K107" s="111"/>
      <c r="L107" s="111"/>
      <c r="M107" s="112"/>
      <c r="N107" s="112"/>
      <c r="O107" s="112"/>
      <c r="P107" s="112"/>
      <c r="Q107" s="112"/>
      <c r="R107" s="112"/>
      <c r="S107" s="112"/>
      <c r="T107" s="112"/>
      <c r="U107" s="112"/>
      <c r="V107" s="112"/>
      <c r="W107" s="112"/>
      <c r="X107" s="113"/>
    </row>
  </sheetData>
  <mergeCells count="5">
    <mergeCell ref="A1:X1"/>
    <mergeCell ref="A2:X2"/>
    <mergeCell ref="A4:L4"/>
    <mergeCell ref="M4:X4"/>
    <mergeCell ref="A106:L107"/>
  </mergeCells>
  <conditionalFormatting sqref="A5:L104">
    <cfRule type="expression" priority="2" aboveAverage="0" equalAverage="0" bottom="0" percent="0" rank="0" text="" dxfId="62">
      <formula>LEN(TRIM(A5))&gt;0</formula>
    </cfRule>
    <cfRule type="expression" priority="3" aboveAverage="0" equalAverage="0" bottom="0" percent="0" rank="0" text="" dxfId="63">
      <formula>OR(COLUMN()=MOD(MONTH(TODAY()),12)+1,COLUMN()=MOD(MONTH(TODAY())+1,12)+1)</formula>
    </cfRule>
    <cfRule type="expression" priority="4" aboveAverage="0" equalAverage="0" bottom="0" percent="0" rank="0" text="" dxfId="64">
      <formula>MONTH(TODAY())=COLUMN()</formula>
    </cfRule>
  </conditionalFormatting>
  <conditionalFormatting sqref="A6:X105">
    <cfRule type="containsText" priority="5" operator="containsText" aboveAverage="0" equalAverage="0" bottom="0" percent="0" rank="0" text="(FINAL)" dxfId="65">
      <formula>NOT(ISERROR(SEARCH("(FINAL)",A6)))</formula>
    </cfRule>
    <cfRule type="containsText" priority="6" operator="containsText" aboveAverage="0" equalAverage="0" bottom="0" percent="0" rank="0" text="(2)" dxfId="66">
      <formula>NOT(ISERROR(SEARCH("(2)",A6)))</formula>
    </cfRule>
    <cfRule type="containsText" priority="7" operator="containsText" aboveAverage="0" equalAverage="0" bottom="0" percent="0" rank="0" text="(1)" dxfId="67">
      <formula>NOT(ISERROR(SEARCH("(1)",A6)))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customHeight="false" zeroHeight="false" outlineLevelRow="0" outlineLevelCol="0"/>
  <cols>
    <col collapsed="false" customWidth="true" hidden="false" outlineLevel="0" max="1" min="1" style="1" width="14"/>
    <col collapsed="false" customWidth="true" hidden="false" outlineLevel="0" max="2" min="2" style="1" width="42"/>
    <col collapsed="false" customWidth="true" hidden="false" outlineLevel="0" max="3" min="3" style="1" width="4"/>
    <col collapsed="false" customWidth="true" hidden="false" outlineLevel="0" max="4" min="4" style="1" width="24"/>
    <col collapsed="false" customWidth="true" hidden="false" outlineLevel="0" max="5" min="5" style="1" width="30"/>
    <col collapsed="false" customWidth="true" hidden="false" outlineLevel="0" max="6" min="6" style="1" width="42"/>
  </cols>
  <sheetData>
    <row r="1" customFormat="false" ht="33.95" hidden="false" customHeight="true" outlineLevel="0" collapsed="false">
      <c r="A1" s="114" t="s">
        <v>114</v>
      </c>
      <c r="B1" s="114"/>
      <c r="C1" s="114"/>
      <c r="D1" s="114"/>
      <c r="E1" s="114"/>
      <c r="F1" s="114"/>
    </row>
    <row r="3" customFormat="false" ht="14.25" hidden="false" customHeight="false" outlineLevel="0" collapsed="false">
      <c r="A3" s="115" t="s">
        <v>115</v>
      </c>
      <c r="B3" s="115" t="s">
        <v>116</v>
      </c>
      <c r="D3" s="24" t="s">
        <v>117</v>
      </c>
      <c r="E3" s="24"/>
      <c r="F3" s="24"/>
    </row>
    <row r="4" customFormat="false" ht="33" hidden="false" customHeight="true" outlineLevel="0" collapsed="false">
      <c r="A4" s="116" t="s">
        <v>28</v>
      </c>
      <c r="B4" s="28" t="s">
        <v>118</v>
      </c>
      <c r="D4" s="117" t="s">
        <v>119</v>
      </c>
      <c r="E4" s="28" t="s">
        <v>120</v>
      </c>
      <c r="F4" s="28"/>
    </row>
    <row r="5" customFormat="false" ht="33" hidden="false" customHeight="true" outlineLevel="0" collapsed="false">
      <c r="A5" s="116" t="s">
        <v>32</v>
      </c>
      <c r="B5" s="28" t="s">
        <v>121</v>
      </c>
      <c r="D5" s="117" t="s">
        <v>122</v>
      </c>
      <c r="E5" s="28" t="s">
        <v>123</v>
      </c>
      <c r="F5" s="28"/>
    </row>
    <row r="6" customFormat="false" ht="33" hidden="false" customHeight="true" outlineLevel="0" collapsed="false">
      <c r="A6" s="116" t="s">
        <v>36</v>
      </c>
      <c r="B6" s="28" t="s">
        <v>124</v>
      </c>
      <c r="D6" s="117" t="s">
        <v>125</v>
      </c>
      <c r="E6" s="28" t="s">
        <v>126</v>
      </c>
      <c r="F6" s="28"/>
    </row>
    <row r="7" customFormat="false" ht="33" hidden="false" customHeight="true" outlineLevel="0" collapsed="false">
      <c r="A7" s="116" t="s">
        <v>40</v>
      </c>
      <c r="B7" s="28" t="s">
        <v>127</v>
      </c>
      <c r="D7" s="117" t="s">
        <v>128</v>
      </c>
      <c r="E7" s="28" t="s">
        <v>129</v>
      </c>
      <c r="F7" s="28"/>
    </row>
    <row r="8" customFormat="false" ht="33" hidden="false" customHeight="true" outlineLevel="0" collapsed="false">
      <c r="A8" s="116" t="s">
        <v>130</v>
      </c>
      <c r="B8" s="28" t="s">
        <v>131</v>
      </c>
      <c r="D8" s="117" t="s">
        <v>132</v>
      </c>
      <c r="E8" s="28" t="s">
        <v>133</v>
      </c>
      <c r="F8" s="28"/>
    </row>
    <row r="9" customFormat="false" ht="33" hidden="false" customHeight="true" outlineLevel="0" collapsed="false">
      <c r="A9" s="116" t="s">
        <v>134</v>
      </c>
      <c r="B9" s="28" t="s">
        <v>135</v>
      </c>
      <c r="D9" s="117" t="s">
        <v>136</v>
      </c>
      <c r="E9" s="28" t="s">
        <v>137</v>
      </c>
      <c r="F9" s="28"/>
    </row>
    <row r="12" customFormat="false" ht="14.25" hidden="false" customHeight="false" outlineLevel="0" collapsed="false">
      <c r="A12" s="24" t="s">
        <v>138</v>
      </c>
      <c r="B12" s="24"/>
      <c r="C12" s="24"/>
      <c r="D12" s="24"/>
      <c r="E12" s="24"/>
      <c r="F12" s="24"/>
    </row>
    <row r="13" customFormat="false" ht="30" hidden="false" customHeight="true" outlineLevel="0" collapsed="false">
      <c r="A13" s="26" t="s">
        <v>29</v>
      </c>
      <c r="B13" s="28" t="s">
        <v>139</v>
      </c>
      <c r="C13" s="28"/>
      <c r="D13" s="28"/>
      <c r="E13" s="28"/>
      <c r="F13" s="28"/>
    </row>
    <row r="14" customFormat="false" ht="30" hidden="false" customHeight="true" outlineLevel="0" collapsed="false">
      <c r="A14" s="30" t="s">
        <v>37</v>
      </c>
      <c r="B14" s="28" t="s">
        <v>140</v>
      </c>
      <c r="C14" s="28"/>
      <c r="D14" s="28"/>
      <c r="E14" s="28"/>
      <c r="F14" s="28"/>
    </row>
    <row r="15" customFormat="false" ht="30" hidden="false" customHeight="true" outlineLevel="0" collapsed="false">
      <c r="A15" s="118" t="s">
        <v>141</v>
      </c>
      <c r="B15" s="28" t="s">
        <v>142</v>
      </c>
      <c r="C15" s="28"/>
      <c r="D15" s="28"/>
      <c r="E15" s="28"/>
      <c r="F15" s="28"/>
    </row>
    <row r="16" customFormat="false" ht="30" hidden="false" customHeight="true" outlineLevel="0" collapsed="false">
      <c r="A16" s="29" t="s">
        <v>33</v>
      </c>
      <c r="B16" s="28" t="s">
        <v>143</v>
      </c>
      <c r="C16" s="28"/>
      <c r="D16" s="28"/>
      <c r="E16" s="28"/>
      <c r="F16" s="28"/>
    </row>
    <row r="17" customFormat="false" ht="30" hidden="false" customHeight="true" outlineLevel="0" collapsed="false">
      <c r="A17" s="31" t="s">
        <v>41</v>
      </c>
      <c r="B17" s="28" t="s">
        <v>144</v>
      </c>
      <c r="C17" s="28"/>
      <c r="D17" s="28"/>
      <c r="E17" s="28"/>
      <c r="F17" s="28"/>
    </row>
    <row r="19" customFormat="false" ht="14.25" hidden="false" customHeight="false" outlineLevel="0" collapsed="false">
      <c r="A19" s="24" t="s">
        <v>145</v>
      </c>
      <c r="B19" s="24"/>
      <c r="C19" s="24"/>
      <c r="D19" s="24"/>
      <c r="E19" s="24"/>
      <c r="F19" s="24"/>
    </row>
    <row r="20" customFormat="false" ht="54" hidden="false" customHeight="true" outlineLevel="0" collapsed="false">
      <c r="A20" s="119" t="s">
        <v>28</v>
      </c>
      <c r="B20" s="120" t="s">
        <v>146</v>
      </c>
      <c r="D20" s="121" t="s">
        <v>147</v>
      </c>
      <c r="E20" s="120" t="s">
        <v>148</v>
      </c>
      <c r="F20" s="122" t="s">
        <v>149</v>
      </c>
    </row>
    <row r="21" customFormat="false" ht="54" hidden="false" customHeight="true" outlineLevel="0" collapsed="false">
      <c r="A21" s="123" t="s">
        <v>32</v>
      </c>
      <c r="B21" s="124" t="s">
        <v>150</v>
      </c>
      <c r="D21" s="125" t="s">
        <v>151</v>
      </c>
      <c r="E21" s="124" t="s">
        <v>152</v>
      </c>
      <c r="F21" s="126" t="s">
        <v>153</v>
      </c>
    </row>
    <row r="22" customFormat="false" ht="54" hidden="false" customHeight="true" outlineLevel="0" collapsed="false">
      <c r="A22" s="123" t="s">
        <v>36</v>
      </c>
      <c r="B22" s="124" t="s">
        <v>154</v>
      </c>
      <c r="D22" s="125" t="s">
        <v>155</v>
      </c>
      <c r="E22" s="124" t="s">
        <v>156</v>
      </c>
      <c r="F22" s="126" t="s">
        <v>157</v>
      </c>
    </row>
    <row r="23" customFormat="false" ht="54" hidden="false" customHeight="true" outlineLevel="0" collapsed="false">
      <c r="A23" s="123" t="s">
        <v>40</v>
      </c>
      <c r="B23" s="124" t="s">
        <v>158</v>
      </c>
      <c r="D23" s="125" t="s">
        <v>159</v>
      </c>
      <c r="E23" s="124" t="s">
        <v>160</v>
      </c>
      <c r="F23" s="126" t="s">
        <v>161</v>
      </c>
    </row>
    <row r="24" customFormat="false" ht="54" hidden="false" customHeight="true" outlineLevel="0" collapsed="false">
      <c r="A24" s="127" t="s">
        <v>130</v>
      </c>
      <c r="B24" s="128" t="s">
        <v>162</v>
      </c>
      <c r="D24" s="129" t="s">
        <v>163</v>
      </c>
      <c r="E24" s="128" t="s">
        <v>164</v>
      </c>
      <c r="F24" s="126" t="s">
        <v>165</v>
      </c>
    </row>
    <row r="25" customFormat="false" ht="82" hidden="false" customHeight="true" outlineLevel="0" collapsed="false">
      <c r="F25" s="130" t="s">
        <v>166</v>
      </c>
    </row>
  </sheetData>
  <mergeCells count="15">
    <mergeCell ref="A1:F1"/>
    <mergeCell ref="D3:F3"/>
    <mergeCell ref="E4:F4"/>
    <mergeCell ref="E5:F5"/>
    <mergeCell ref="E6:F6"/>
    <mergeCell ref="E7:F7"/>
    <mergeCell ref="E8:F8"/>
    <mergeCell ref="E9:F9"/>
    <mergeCell ref="A12:F12"/>
    <mergeCell ref="B13:F13"/>
    <mergeCell ref="B14:F14"/>
    <mergeCell ref="B15:F15"/>
    <mergeCell ref="B16:F16"/>
    <mergeCell ref="B17:F17"/>
    <mergeCell ref="A19:F19"/>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13"/>
    <col collapsed="false" customWidth="true" hidden="false" outlineLevel="0" max="2" min="2" style="1" width="34"/>
    <col collapsed="false" customWidth="true" hidden="false" outlineLevel="0" max="3" min="3" style="1" width="19"/>
    <col collapsed="false" customWidth="true" hidden="false" outlineLevel="0" max="4" min="4" style="1" width="20"/>
    <col collapsed="false" customWidth="true" hidden="false" outlineLevel="0" max="5" min="5" style="1" width="12"/>
    <col collapsed="false" customWidth="true" hidden="false" outlineLevel="0" max="6" min="6" style="1" width="18"/>
    <col collapsed="false" customWidth="true" hidden="false" outlineLevel="0" max="7" min="7" style="1" width="20"/>
    <col collapsed="false" customWidth="true" hidden="false" outlineLevel="0" max="8" min="8" style="1" width="12"/>
    <col collapsed="false" customWidth="true" hidden="false" outlineLevel="0" max="9" min="9" style="1" width="18"/>
    <col collapsed="false" customWidth="true" hidden="false" outlineLevel="0" max="10" min="10" style="1" width="40"/>
    <col collapsed="false" customWidth="true" hidden="false" outlineLevel="0" max="11" min="11" style="1" width="15"/>
    <col collapsed="false" customWidth="true" hidden="false" outlineLevel="0" max="12" min="12" style="1" width="16"/>
  </cols>
  <sheetData>
    <row r="1" customFormat="false" ht="28" hidden="false" customHeight="true" outlineLevel="0" collapsed="false">
      <c r="A1" s="131" t="s">
        <v>167</v>
      </c>
      <c r="B1" s="131"/>
      <c r="C1" s="131"/>
      <c r="D1" s="131"/>
      <c r="E1" s="131"/>
      <c r="F1" s="131"/>
      <c r="G1" s="131"/>
      <c r="H1" s="131"/>
      <c r="I1" s="131"/>
      <c r="J1" s="131"/>
      <c r="K1" s="131"/>
      <c r="L1" s="131"/>
    </row>
    <row r="2" customFormat="false" ht="34" hidden="false" customHeight="true" outlineLevel="0" collapsed="false">
      <c r="A2" s="132" t="s">
        <v>168</v>
      </c>
      <c r="B2" s="132"/>
      <c r="C2" s="132"/>
      <c r="D2" s="132"/>
      <c r="E2" s="132"/>
      <c r="F2" s="132"/>
      <c r="G2" s="132"/>
      <c r="H2" s="132"/>
      <c r="I2" s="132"/>
      <c r="J2" s="132"/>
      <c r="K2" s="132"/>
      <c r="L2" s="132"/>
    </row>
    <row r="3" customFormat="false" ht="30" hidden="false" customHeight="true" outlineLevel="0" collapsed="false">
      <c r="A3" s="133" t="s">
        <v>169</v>
      </c>
      <c r="B3" s="133"/>
      <c r="C3" s="133"/>
      <c r="D3" s="133"/>
      <c r="E3" s="133"/>
      <c r="F3" s="133"/>
      <c r="G3" s="133"/>
      <c r="H3" s="133"/>
      <c r="I3" s="133"/>
      <c r="J3" s="133"/>
      <c r="K3" s="133"/>
      <c r="L3" s="133"/>
    </row>
    <row r="4" customFormat="false" ht="44" hidden="false" customHeight="true" outlineLevel="0" collapsed="false">
      <c r="A4" s="134" t="s">
        <v>54</v>
      </c>
      <c r="B4" s="135" t="s">
        <v>55</v>
      </c>
      <c r="C4" s="135" t="s">
        <v>170</v>
      </c>
      <c r="D4" s="135" t="s">
        <v>171</v>
      </c>
      <c r="E4" s="135" t="s">
        <v>91</v>
      </c>
      <c r="F4" s="135" t="s">
        <v>172</v>
      </c>
      <c r="G4" s="135" t="s">
        <v>173</v>
      </c>
      <c r="H4" s="135" t="s">
        <v>91</v>
      </c>
      <c r="I4" s="135" t="s">
        <v>174</v>
      </c>
      <c r="J4" s="135" t="s">
        <v>83</v>
      </c>
      <c r="K4" s="135" t="s">
        <v>175</v>
      </c>
      <c r="L4" s="135" t="s">
        <v>95</v>
      </c>
    </row>
    <row r="5" customFormat="false" ht="20" hidden="false" customHeight="true" outlineLevel="0" collapsed="false">
      <c r="A5" s="136" t="str">
        <f aca="false">_xlfn._xlws.FILTER('Portfolio Register'!$A$5:$A$104,(('Portfolio Register'!$AA$5:$AA$104="MINOR + MAJOR ACTIVE")+('Portfolio Register'!$AA$5:$AA$104="MAJOR ACTIVE")),"")</f>
        <v/>
      </c>
      <c r="B5" s="137" t="str">
        <f aca="false">_xlfn._xlws.FILTER('Portfolio Register'!$B$5:$B$104,(('Portfolio Register'!$AA$5:$AA$104="MINOR + MAJOR ACTIVE")+('Portfolio Register'!$AA$5:$AA$104="MAJOR ACTIVE")),"")</f>
        <v/>
      </c>
      <c r="C5" s="138" t="str">
        <f aca="false">_xlfn._xlws.FILTER('Portfolio Register'!$Z$5:$Z$104,(('Portfolio Register'!$AA$5:$AA$104="MINOR + MAJOR ACTIVE")+('Portfolio Register'!$AA$5:$AA$104="MAJOR ACTIVE")),"")</f>
        <v/>
      </c>
      <c r="D5" s="138" t="str">
        <f aca="false">_xlfn._xlws.FILTER('Portfolio Register'!$AB$5:$AB$104,(('Portfolio Register'!$AA$5:$AA$104="MINOR + MAJOR ACTIVE")+('Portfolio Register'!$AA$5:$AA$104="MAJOR ACTIVE")),"")</f>
        <v/>
      </c>
      <c r="E5" s="139" t="str">
        <f aca="false">_xlfn._xlws.FILTER('Portfolio Register'!$AG$5:$AG$104,(('Portfolio Register'!$AA$5:$AA$104="MINOR + MAJOR ACTIVE")+('Portfolio Register'!$AA$5:$AA$104="MAJOR ACTIVE")),"")</f>
        <v/>
      </c>
      <c r="F5" s="139" t="str">
        <f aca="false">_xlfn._xlws.FILTER('Portfolio Register'!$AH$5:$AH$104,(('Portfolio Register'!$AA$5:$AA$104="MINOR + MAJOR ACTIVE")+('Portfolio Register'!$AA$5:$AA$104="MAJOR ACTIVE")),"")</f>
        <v/>
      </c>
      <c r="G5" s="138" t="str">
        <f aca="false">_xlfn._xlws.FILTER('Portfolio Register'!$AC$5:$AC$104,(('Portfolio Register'!$AA$5:$AA$104="MINOR + MAJOR ACTIVE")+('Portfolio Register'!$AA$5:$AA$104="MAJOR ACTIVE")),"")</f>
        <v/>
      </c>
      <c r="H5" s="139" t="str">
        <f aca="false">_xlfn._xlws.FILTER('Portfolio Register'!$AI$5:$AI$104,(('Portfolio Register'!$AA$5:$AA$104="MINOR + MAJOR ACTIVE")+('Portfolio Register'!$AA$5:$AA$104="MAJOR ACTIVE")),"")</f>
        <v/>
      </c>
      <c r="I5" s="139" t="str">
        <f aca="false">_xlfn._xlws.FILTER('Portfolio Register'!$AJ$5:$AJ$104,(('Portfolio Register'!$AA$5:$AA$104="MINOR + MAJOR ACTIVE")+('Portfolio Register'!$AA$5:$AA$104="MAJOR ACTIVE")),"")</f>
        <v/>
      </c>
      <c r="J5" s="137" t="str">
        <f aca="false">_xlfn._xlws.FILTER('Portfolio Register'!$AD$5:$AD$104,(('Portfolio Register'!$AA$5:$AA$104="MINOR + MAJOR ACTIVE")+('Portfolio Register'!$AA$5:$AA$104="MAJOR ACTIVE")),"")</f>
        <v/>
      </c>
      <c r="K5" s="138" t="str">
        <f aca="false">_xlfn._xlws.FILTER('Portfolio Register'!$AE$5:$AE$104,(('Portfolio Register'!$AA$5:$AA$104="MINOR + MAJOR ACTIVE")+('Portfolio Register'!$AA$5:$AA$104="MAJOR ACTIVE")),"")</f>
        <v/>
      </c>
      <c r="L5" s="139" t="str">
        <f aca="false">_xlfn._xlws.FILTER('Portfolio Register'!$AF$5:$AF$104,(('Portfolio Register'!$AA$5:$AA$104="MINOR + MAJOR ACTIVE")+('Portfolio Register'!$AA$5:$AA$104="MAJOR ACTIVE")),"")</f>
        <v/>
      </c>
    </row>
    <row r="6" customFormat="false" ht="20" hidden="false" customHeight="true" outlineLevel="0" collapsed="false">
      <c r="A6" s="140"/>
      <c r="B6" s="141"/>
      <c r="C6" s="142"/>
      <c r="D6" s="142"/>
      <c r="E6" s="143"/>
      <c r="F6" s="143"/>
      <c r="G6" s="142"/>
      <c r="H6" s="143"/>
      <c r="I6" s="143"/>
      <c r="J6" s="141"/>
      <c r="K6" s="142"/>
      <c r="L6" s="143"/>
    </row>
    <row r="7" customFormat="false" ht="20" hidden="false" customHeight="true" outlineLevel="0" collapsed="false">
      <c r="A7" s="136"/>
      <c r="B7" s="137"/>
      <c r="C7" s="138"/>
      <c r="D7" s="138"/>
      <c r="E7" s="139"/>
      <c r="F7" s="139"/>
      <c r="G7" s="138"/>
      <c r="H7" s="139"/>
      <c r="I7" s="139"/>
      <c r="J7" s="137"/>
      <c r="K7" s="138"/>
      <c r="L7" s="139"/>
    </row>
    <row r="8" customFormat="false" ht="20" hidden="false" customHeight="true" outlineLevel="0" collapsed="false">
      <c r="A8" s="140"/>
      <c r="B8" s="141"/>
      <c r="C8" s="142"/>
      <c r="D8" s="142"/>
      <c r="E8" s="143"/>
      <c r="F8" s="143"/>
      <c r="G8" s="142"/>
      <c r="H8" s="143"/>
      <c r="I8" s="143"/>
      <c r="J8" s="141"/>
      <c r="K8" s="142"/>
      <c r="L8" s="143"/>
    </row>
    <row r="9" customFormat="false" ht="20" hidden="false" customHeight="true" outlineLevel="0" collapsed="false">
      <c r="A9" s="136"/>
      <c r="B9" s="137"/>
      <c r="C9" s="138"/>
      <c r="D9" s="138"/>
      <c r="E9" s="139"/>
      <c r="F9" s="139"/>
      <c r="G9" s="138"/>
      <c r="H9" s="139"/>
      <c r="I9" s="139"/>
      <c r="J9" s="137"/>
      <c r="K9" s="138"/>
      <c r="L9" s="139"/>
    </row>
    <row r="10" customFormat="false" ht="20" hidden="false" customHeight="true" outlineLevel="0" collapsed="false">
      <c r="A10" s="140"/>
      <c r="B10" s="141"/>
      <c r="C10" s="142"/>
      <c r="D10" s="142"/>
      <c r="E10" s="143"/>
      <c r="F10" s="143"/>
      <c r="G10" s="142"/>
      <c r="H10" s="143"/>
      <c r="I10" s="143"/>
      <c r="J10" s="141"/>
      <c r="K10" s="142"/>
      <c r="L10" s="143"/>
    </row>
    <row r="11" customFormat="false" ht="20" hidden="false" customHeight="true" outlineLevel="0" collapsed="false">
      <c r="A11" s="136"/>
      <c r="B11" s="137"/>
      <c r="C11" s="138"/>
      <c r="D11" s="138"/>
      <c r="E11" s="139"/>
      <c r="F11" s="139"/>
      <c r="G11" s="138"/>
      <c r="H11" s="139"/>
      <c r="I11" s="139"/>
      <c r="J11" s="137"/>
      <c r="K11" s="138"/>
      <c r="L11" s="139"/>
    </row>
    <row r="12" customFormat="false" ht="20" hidden="false" customHeight="true" outlineLevel="0" collapsed="false">
      <c r="A12" s="140"/>
      <c r="B12" s="141"/>
      <c r="C12" s="142"/>
      <c r="D12" s="142"/>
      <c r="E12" s="143"/>
      <c r="F12" s="143"/>
      <c r="G12" s="142"/>
      <c r="H12" s="143"/>
      <c r="I12" s="143"/>
      <c r="J12" s="141"/>
      <c r="K12" s="142"/>
      <c r="L12" s="143"/>
    </row>
    <row r="13" customFormat="false" ht="20" hidden="false" customHeight="true" outlineLevel="0" collapsed="false">
      <c r="A13" s="136"/>
      <c r="B13" s="137"/>
      <c r="C13" s="138"/>
      <c r="D13" s="138"/>
      <c r="E13" s="139"/>
      <c r="F13" s="139"/>
      <c r="G13" s="138"/>
      <c r="H13" s="139"/>
      <c r="I13" s="139"/>
      <c r="J13" s="137"/>
      <c r="K13" s="138"/>
      <c r="L13" s="139"/>
    </row>
    <row r="14" customFormat="false" ht="20" hidden="false" customHeight="true" outlineLevel="0" collapsed="false">
      <c r="A14" s="140"/>
      <c r="B14" s="141"/>
      <c r="C14" s="142"/>
      <c r="D14" s="142"/>
      <c r="E14" s="143"/>
      <c r="F14" s="143"/>
      <c r="G14" s="142"/>
      <c r="H14" s="143"/>
      <c r="I14" s="143"/>
      <c r="J14" s="141"/>
      <c r="K14" s="142"/>
      <c r="L14" s="143"/>
    </row>
    <row r="15" customFormat="false" ht="20" hidden="false" customHeight="true" outlineLevel="0" collapsed="false">
      <c r="A15" s="136"/>
      <c r="B15" s="137"/>
      <c r="C15" s="138"/>
      <c r="D15" s="138"/>
      <c r="E15" s="139"/>
      <c r="F15" s="139"/>
      <c r="G15" s="138"/>
      <c r="H15" s="139"/>
      <c r="I15" s="139"/>
      <c r="J15" s="137"/>
      <c r="K15" s="138"/>
      <c r="L15" s="139"/>
    </row>
    <row r="16" customFormat="false" ht="20" hidden="false" customHeight="true" outlineLevel="0" collapsed="false">
      <c r="A16" s="140"/>
      <c r="B16" s="141"/>
      <c r="C16" s="142"/>
      <c r="D16" s="142"/>
      <c r="E16" s="143"/>
      <c r="F16" s="143"/>
      <c r="G16" s="142"/>
      <c r="H16" s="143"/>
      <c r="I16" s="143"/>
      <c r="J16" s="141"/>
      <c r="K16" s="142"/>
      <c r="L16" s="143"/>
    </row>
    <row r="17" customFormat="false" ht="20" hidden="false" customHeight="true" outlineLevel="0" collapsed="false">
      <c r="A17" s="136"/>
      <c r="B17" s="137"/>
      <c r="C17" s="138"/>
      <c r="D17" s="138"/>
      <c r="E17" s="139"/>
      <c r="F17" s="139"/>
      <c r="G17" s="138"/>
      <c r="H17" s="139"/>
      <c r="I17" s="139"/>
      <c r="J17" s="137"/>
      <c r="K17" s="138"/>
      <c r="L17" s="139"/>
    </row>
    <row r="18" customFormat="false" ht="20" hidden="false" customHeight="true" outlineLevel="0" collapsed="false">
      <c r="A18" s="140"/>
      <c r="B18" s="141"/>
      <c r="C18" s="142"/>
      <c r="D18" s="142"/>
      <c r="E18" s="143"/>
      <c r="F18" s="143"/>
      <c r="G18" s="142"/>
      <c r="H18" s="143"/>
      <c r="I18" s="143"/>
      <c r="J18" s="141"/>
      <c r="K18" s="142"/>
      <c r="L18" s="143"/>
    </row>
    <row r="19" customFormat="false" ht="20" hidden="false" customHeight="true" outlineLevel="0" collapsed="false">
      <c r="A19" s="136"/>
      <c r="B19" s="137"/>
      <c r="C19" s="138"/>
      <c r="D19" s="138"/>
      <c r="E19" s="139"/>
      <c r="F19" s="139"/>
      <c r="G19" s="138"/>
      <c r="H19" s="139"/>
      <c r="I19" s="139"/>
      <c r="J19" s="137"/>
      <c r="K19" s="138"/>
      <c r="L19" s="139"/>
    </row>
    <row r="20" customFormat="false" ht="20" hidden="false" customHeight="true" outlineLevel="0" collapsed="false">
      <c r="A20" s="140"/>
      <c r="B20" s="141"/>
      <c r="C20" s="142"/>
      <c r="D20" s="142"/>
      <c r="E20" s="143"/>
      <c r="F20" s="143"/>
      <c r="G20" s="142"/>
      <c r="H20" s="143"/>
      <c r="I20" s="143"/>
      <c r="J20" s="141"/>
      <c r="K20" s="142"/>
      <c r="L20" s="143"/>
    </row>
    <row r="21" customFormat="false" ht="20" hidden="false" customHeight="true" outlineLevel="0" collapsed="false">
      <c r="A21" s="136"/>
      <c r="B21" s="137"/>
      <c r="C21" s="138"/>
      <c r="D21" s="138"/>
      <c r="E21" s="139"/>
      <c r="F21" s="139"/>
      <c r="G21" s="138"/>
      <c r="H21" s="139"/>
      <c r="I21" s="139"/>
      <c r="J21" s="137"/>
      <c r="K21" s="138"/>
      <c r="L21" s="139"/>
    </row>
    <row r="22" customFormat="false" ht="20" hidden="false" customHeight="true" outlineLevel="0" collapsed="false">
      <c r="A22" s="140"/>
      <c r="B22" s="141"/>
      <c r="C22" s="142"/>
      <c r="D22" s="142"/>
      <c r="E22" s="143"/>
      <c r="F22" s="143"/>
      <c r="G22" s="142"/>
      <c r="H22" s="143"/>
      <c r="I22" s="143"/>
      <c r="J22" s="141"/>
      <c r="K22" s="142"/>
      <c r="L22" s="143"/>
    </row>
    <row r="23" customFormat="false" ht="20" hidden="false" customHeight="true" outlineLevel="0" collapsed="false">
      <c r="A23" s="136"/>
      <c r="B23" s="137"/>
      <c r="C23" s="138"/>
      <c r="D23" s="138"/>
      <c r="E23" s="139"/>
      <c r="F23" s="139"/>
      <c r="G23" s="138"/>
      <c r="H23" s="139"/>
      <c r="I23" s="139"/>
      <c r="J23" s="137"/>
      <c r="K23" s="138"/>
      <c r="L23" s="139"/>
    </row>
    <row r="24" customFormat="false" ht="20" hidden="false" customHeight="true" outlineLevel="0" collapsed="false">
      <c r="A24" s="140"/>
      <c r="B24" s="141"/>
      <c r="C24" s="142"/>
      <c r="D24" s="142"/>
      <c r="E24" s="143"/>
      <c r="F24" s="143"/>
      <c r="G24" s="142"/>
      <c r="H24" s="143"/>
      <c r="I24" s="143"/>
      <c r="J24" s="141"/>
      <c r="K24" s="142"/>
      <c r="L24" s="143"/>
    </row>
    <row r="25" customFormat="false" ht="20" hidden="false" customHeight="true" outlineLevel="0" collapsed="false">
      <c r="A25" s="136"/>
      <c r="B25" s="137"/>
      <c r="C25" s="138"/>
      <c r="D25" s="138"/>
      <c r="E25" s="139"/>
      <c r="F25" s="139"/>
      <c r="G25" s="138"/>
      <c r="H25" s="139"/>
      <c r="I25" s="139"/>
      <c r="J25" s="137"/>
      <c r="K25" s="138"/>
      <c r="L25" s="139"/>
    </row>
    <row r="26" customFormat="false" ht="20" hidden="false" customHeight="true" outlineLevel="0" collapsed="false">
      <c r="A26" s="140"/>
      <c r="B26" s="141"/>
      <c r="C26" s="142"/>
      <c r="D26" s="142"/>
      <c r="E26" s="143"/>
      <c r="F26" s="143"/>
      <c r="G26" s="142"/>
      <c r="H26" s="143"/>
      <c r="I26" s="143"/>
      <c r="J26" s="141"/>
      <c r="K26" s="142"/>
      <c r="L26" s="143"/>
    </row>
    <row r="27" customFormat="false" ht="20" hidden="false" customHeight="true" outlineLevel="0" collapsed="false">
      <c r="A27" s="136"/>
      <c r="B27" s="137"/>
      <c r="C27" s="138"/>
      <c r="D27" s="138"/>
      <c r="E27" s="139"/>
      <c r="F27" s="139"/>
      <c r="G27" s="138"/>
      <c r="H27" s="139"/>
      <c r="I27" s="139"/>
      <c r="J27" s="137"/>
      <c r="K27" s="138"/>
      <c r="L27" s="139"/>
    </row>
    <row r="28" customFormat="false" ht="20" hidden="false" customHeight="true" outlineLevel="0" collapsed="false">
      <c r="A28" s="140"/>
      <c r="B28" s="141"/>
      <c r="C28" s="142"/>
      <c r="D28" s="142"/>
      <c r="E28" s="143"/>
      <c r="F28" s="143"/>
      <c r="G28" s="142"/>
      <c r="H28" s="143"/>
      <c r="I28" s="143"/>
      <c r="J28" s="141"/>
      <c r="K28" s="142"/>
      <c r="L28" s="143"/>
    </row>
    <row r="29" customFormat="false" ht="20" hidden="false" customHeight="true" outlineLevel="0" collapsed="false">
      <c r="A29" s="136"/>
      <c r="B29" s="137"/>
      <c r="C29" s="138"/>
      <c r="D29" s="138"/>
      <c r="E29" s="139"/>
      <c r="F29" s="139"/>
      <c r="G29" s="138"/>
      <c r="H29" s="139"/>
      <c r="I29" s="139"/>
      <c r="J29" s="137"/>
      <c r="K29" s="138"/>
      <c r="L29" s="139"/>
    </row>
    <row r="30" customFormat="false" ht="20" hidden="false" customHeight="true" outlineLevel="0" collapsed="false">
      <c r="A30" s="140"/>
      <c r="B30" s="141"/>
      <c r="C30" s="142"/>
      <c r="D30" s="142"/>
      <c r="E30" s="143"/>
      <c r="F30" s="143"/>
      <c r="G30" s="142"/>
      <c r="H30" s="143"/>
      <c r="I30" s="143"/>
      <c r="J30" s="141"/>
      <c r="K30" s="142"/>
      <c r="L30" s="143"/>
    </row>
    <row r="31" customFormat="false" ht="20" hidden="false" customHeight="true" outlineLevel="0" collapsed="false">
      <c r="A31" s="136"/>
      <c r="B31" s="137"/>
      <c r="C31" s="138"/>
      <c r="D31" s="138"/>
      <c r="E31" s="139"/>
      <c r="F31" s="139"/>
      <c r="G31" s="138"/>
      <c r="H31" s="139"/>
      <c r="I31" s="139"/>
      <c r="J31" s="137"/>
      <c r="K31" s="138"/>
      <c r="L31" s="139"/>
    </row>
    <row r="32" customFormat="false" ht="20" hidden="false" customHeight="true" outlineLevel="0" collapsed="false">
      <c r="A32" s="140"/>
      <c r="B32" s="141"/>
      <c r="C32" s="142"/>
      <c r="D32" s="142"/>
      <c r="E32" s="143"/>
      <c r="F32" s="143"/>
      <c r="G32" s="142"/>
      <c r="H32" s="143"/>
      <c r="I32" s="143"/>
      <c r="J32" s="141"/>
      <c r="K32" s="142"/>
      <c r="L32" s="143"/>
    </row>
    <row r="33" customFormat="false" ht="20" hidden="false" customHeight="true" outlineLevel="0" collapsed="false">
      <c r="A33" s="136"/>
      <c r="B33" s="137"/>
      <c r="C33" s="138"/>
      <c r="D33" s="138"/>
      <c r="E33" s="139"/>
      <c r="F33" s="139"/>
      <c r="G33" s="138"/>
      <c r="H33" s="139"/>
      <c r="I33" s="139"/>
      <c r="J33" s="137"/>
      <c r="K33" s="138"/>
      <c r="L33" s="139"/>
    </row>
    <row r="34" customFormat="false" ht="20" hidden="false" customHeight="true" outlineLevel="0" collapsed="false">
      <c r="A34" s="140"/>
      <c r="B34" s="141"/>
      <c r="C34" s="142"/>
      <c r="D34" s="142"/>
      <c r="E34" s="143"/>
      <c r="F34" s="143"/>
      <c r="G34" s="142"/>
      <c r="H34" s="143"/>
      <c r="I34" s="143"/>
      <c r="J34" s="141"/>
      <c r="K34" s="142"/>
      <c r="L34" s="143"/>
    </row>
    <row r="35" customFormat="false" ht="20" hidden="false" customHeight="true" outlineLevel="0" collapsed="false">
      <c r="A35" s="136"/>
      <c r="B35" s="137"/>
      <c r="C35" s="138"/>
      <c r="D35" s="138"/>
      <c r="E35" s="139"/>
      <c r="F35" s="139"/>
      <c r="G35" s="138"/>
      <c r="H35" s="139"/>
      <c r="I35" s="139"/>
      <c r="J35" s="137"/>
      <c r="K35" s="138"/>
      <c r="L35" s="139"/>
    </row>
    <row r="36" customFormat="false" ht="20" hidden="false" customHeight="true" outlineLevel="0" collapsed="false">
      <c r="A36" s="140"/>
      <c r="B36" s="141"/>
      <c r="C36" s="142"/>
      <c r="D36" s="142"/>
      <c r="E36" s="143"/>
      <c r="F36" s="143"/>
      <c r="G36" s="142"/>
      <c r="H36" s="143"/>
      <c r="I36" s="143"/>
      <c r="J36" s="141"/>
      <c r="K36" s="142"/>
      <c r="L36" s="143"/>
    </row>
    <row r="37" customFormat="false" ht="20" hidden="false" customHeight="true" outlineLevel="0" collapsed="false">
      <c r="A37" s="136"/>
      <c r="B37" s="137"/>
      <c r="C37" s="138"/>
      <c r="D37" s="138"/>
      <c r="E37" s="139"/>
      <c r="F37" s="139"/>
      <c r="G37" s="138"/>
      <c r="H37" s="139"/>
      <c r="I37" s="139"/>
      <c r="J37" s="137"/>
      <c r="K37" s="138"/>
      <c r="L37" s="139"/>
    </row>
    <row r="38" customFormat="false" ht="20" hidden="false" customHeight="true" outlineLevel="0" collapsed="false">
      <c r="A38" s="140"/>
      <c r="B38" s="141"/>
      <c r="C38" s="142"/>
      <c r="D38" s="142"/>
      <c r="E38" s="143"/>
      <c r="F38" s="143"/>
      <c r="G38" s="142"/>
      <c r="H38" s="143"/>
      <c r="I38" s="143"/>
      <c r="J38" s="141"/>
      <c r="K38" s="142"/>
      <c r="L38" s="143"/>
    </row>
    <row r="39" customFormat="false" ht="20" hidden="false" customHeight="true" outlineLevel="0" collapsed="false">
      <c r="A39" s="136"/>
      <c r="B39" s="137"/>
      <c r="C39" s="138"/>
      <c r="D39" s="138"/>
      <c r="E39" s="139"/>
      <c r="F39" s="139"/>
      <c r="G39" s="138"/>
      <c r="H39" s="139"/>
      <c r="I39" s="139"/>
      <c r="J39" s="137"/>
      <c r="K39" s="138"/>
      <c r="L39" s="139"/>
    </row>
    <row r="40" customFormat="false" ht="20" hidden="false" customHeight="true" outlineLevel="0" collapsed="false">
      <c r="A40" s="140"/>
      <c r="B40" s="141"/>
      <c r="C40" s="142"/>
      <c r="D40" s="142"/>
      <c r="E40" s="143"/>
      <c r="F40" s="143"/>
      <c r="G40" s="142"/>
      <c r="H40" s="143"/>
      <c r="I40" s="143"/>
      <c r="J40" s="141"/>
      <c r="K40" s="142"/>
      <c r="L40" s="143"/>
    </row>
    <row r="41" customFormat="false" ht="20" hidden="false" customHeight="true" outlineLevel="0" collapsed="false">
      <c r="A41" s="136"/>
      <c r="B41" s="137"/>
      <c r="C41" s="138"/>
      <c r="D41" s="138"/>
      <c r="E41" s="139"/>
      <c r="F41" s="139"/>
      <c r="G41" s="138"/>
      <c r="H41" s="139"/>
      <c r="I41" s="139"/>
      <c r="J41" s="137"/>
      <c r="K41" s="138"/>
      <c r="L41" s="139"/>
    </row>
    <row r="42" customFormat="false" ht="20" hidden="false" customHeight="true" outlineLevel="0" collapsed="false">
      <c r="A42" s="140"/>
      <c r="B42" s="141"/>
      <c r="C42" s="142"/>
      <c r="D42" s="142"/>
      <c r="E42" s="143"/>
      <c r="F42" s="143"/>
      <c r="G42" s="142"/>
      <c r="H42" s="143"/>
      <c r="I42" s="143"/>
      <c r="J42" s="141"/>
      <c r="K42" s="142"/>
      <c r="L42" s="143"/>
    </row>
    <row r="43" customFormat="false" ht="20" hidden="false" customHeight="true" outlineLevel="0" collapsed="false">
      <c r="A43" s="136"/>
      <c r="B43" s="137"/>
      <c r="C43" s="138"/>
      <c r="D43" s="138"/>
      <c r="E43" s="139"/>
      <c r="F43" s="139"/>
      <c r="G43" s="138"/>
      <c r="H43" s="139"/>
      <c r="I43" s="139"/>
      <c r="J43" s="137"/>
      <c r="K43" s="138"/>
      <c r="L43" s="139"/>
    </row>
    <row r="44" customFormat="false" ht="20" hidden="false" customHeight="true" outlineLevel="0" collapsed="false">
      <c r="A44" s="140"/>
      <c r="B44" s="141"/>
      <c r="C44" s="142"/>
      <c r="D44" s="142"/>
      <c r="E44" s="143"/>
      <c r="F44" s="143"/>
      <c r="G44" s="142"/>
      <c r="H44" s="143"/>
      <c r="I44" s="143"/>
      <c r="J44" s="141"/>
      <c r="K44" s="142"/>
      <c r="L44" s="143"/>
    </row>
    <row r="45" customFormat="false" ht="20" hidden="false" customHeight="true" outlineLevel="0" collapsed="false">
      <c r="A45" s="136"/>
      <c r="B45" s="137"/>
      <c r="C45" s="138"/>
      <c r="D45" s="138"/>
      <c r="E45" s="139"/>
      <c r="F45" s="139"/>
      <c r="G45" s="138"/>
      <c r="H45" s="139"/>
      <c r="I45" s="139"/>
      <c r="J45" s="137"/>
      <c r="K45" s="138"/>
      <c r="L45" s="139"/>
    </row>
    <row r="46" customFormat="false" ht="20" hidden="false" customHeight="true" outlineLevel="0" collapsed="false">
      <c r="A46" s="140"/>
      <c r="B46" s="141"/>
      <c r="C46" s="142"/>
      <c r="D46" s="142"/>
      <c r="E46" s="143"/>
      <c r="F46" s="143"/>
      <c r="G46" s="142"/>
      <c r="H46" s="143"/>
      <c r="I46" s="143"/>
      <c r="J46" s="141"/>
      <c r="K46" s="142"/>
      <c r="L46" s="143"/>
    </row>
    <row r="47" customFormat="false" ht="20" hidden="false" customHeight="true" outlineLevel="0" collapsed="false">
      <c r="A47" s="136"/>
      <c r="B47" s="137"/>
      <c r="C47" s="138"/>
      <c r="D47" s="138"/>
      <c r="E47" s="139"/>
      <c r="F47" s="139"/>
      <c r="G47" s="138"/>
      <c r="H47" s="139"/>
      <c r="I47" s="139"/>
      <c r="J47" s="137"/>
      <c r="K47" s="138"/>
      <c r="L47" s="139"/>
    </row>
    <row r="48" customFormat="false" ht="20" hidden="false" customHeight="true" outlineLevel="0" collapsed="false">
      <c r="A48" s="140"/>
      <c r="B48" s="141"/>
      <c r="C48" s="142"/>
      <c r="D48" s="142"/>
      <c r="E48" s="143"/>
      <c r="F48" s="143"/>
      <c r="G48" s="142"/>
      <c r="H48" s="143"/>
      <c r="I48" s="143"/>
      <c r="J48" s="141"/>
      <c r="K48" s="142"/>
      <c r="L48" s="143"/>
    </row>
    <row r="49" customFormat="false" ht="20" hidden="false" customHeight="true" outlineLevel="0" collapsed="false">
      <c r="A49" s="136"/>
      <c r="B49" s="137"/>
      <c r="C49" s="138"/>
      <c r="D49" s="138"/>
      <c r="E49" s="139"/>
      <c r="F49" s="139"/>
      <c r="G49" s="138"/>
      <c r="H49" s="139"/>
      <c r="I49" s="139"/>
      <c r="J49" s="137"/>
      <c r="K49" s="138"/>
      <c r="L49" s="139"/>
    </row>
    <row r="50" customFormat="false" ht="20" hidden="false" customHeight="true" outlineLevel="0" collapsed="false">
      <c r="A50" s="140"/>
      <c r="B50" s="141"/>
      <c r="C50" s="142"/>
      <c r="D50" s="142"/>
      <c r="E50" s="143"/>
      <c r="F50" s="143"/>
      <c r="G50" s="142"/>
      <c r="H50" s="143"/>
      <c r="I50" s="143"/>
      <c r="J50" s="141"/>
      <c r="K50" s="142"/>
      <c r="L50" s="143"/>
    </row>
    <row r="51" customFormat="false" ht="20" hidden="false" customHeight="true" outlineLevel="0" collapsed="false">
      <c r="A51" s="136"/>
      <c r="B51" s="137"/>
      <c r="C51" s="138"/>
      <c r="D51" s="138"/>
      <c r="E51" s="139"/>
      <c r="F51" s="139"/>
      <c r="G51" s="138"/>
      <c r="H51" s="139"/>
      <c r="I51" s="139"/>
      <c r="J51" s="137"/>
      <c r="K51" s="138"/>
      <c r="L51" s="139"/>
    </row>
    <row r="52" customFormat="false" ht="20" hidden="false" customHeight="true" outlineLevel="0" collapsed="false">
      <c r="A52" s="140"/>
      <c r="B52" s="141"/>
      <c r="C52" s="142"/>
      <c r="D52" s="142"/>
      <c r="E52" s="143"/>
      <c r="F52" s="143"/>
      <c r="G52" s="142"/>
      <c r="H52" s="143"/>
      <c r="I52" s="143"/>
      <c r="J52" s="141"/>
      <c r="K52" s="142"/>
      <c r="L52" s="143"/>
    </row>
    <row r="53" customFormat="false" ht="20" hidden="false" customHeight="true" outlineLevel="0" collapsed="false">
      <c r="A53" s="136"/>
      <c r="B53" s="137"/>
      <c r="C53" s="138"/>
      <c r="D53" s="138"/>
      <c r="E53" s="139"/>
      <c r="F53" s="139"/>
      <c r="G53" s="138"/>
      <c r="H53" s="139"/>
      <c r="I53" s="139"/>
      <c r="J53" s="137"/>
      <c r="K53" s="138"/>
      <c r="L53" s="139"/>
    </row>
    <row r="54" customFormat="false" ht="20" hidden="false" customHeight="true" outlineLevel="0" collapsed="false">
      <c r="A54" s="140"/>
      <c r="B54" s="141"/>
      <c r="C54" s="142"/>
      <c r="D54" s="142"/>
      <c r="E54" s="143"/>
      <c r="F54" s="143"/>
      <c r="G54" s="142"/>
      <c r="H54" s="143"/>
      <c r="I54" s="143"/>
      <c r="J54" s="141"/>
      <c r="K54" s="142"/>
      <c r="L54" s="143"/>
    </row>
    <row r="55" customFormat="false" ht="20" hidden="false" customHeight="true" outlineLevel="0" collapsed="false">
      <c r="A55" s="136"/>
      <c r="B55" s="137"/>
      <c r="C55" s="138"/>
      <c r="D55" s="138"/>
      <c r="E55" s="139"/>
      <c r="F55" s="139"/>
      <c r="G55" s="138"/>
      <c r="H55" s="139"/>
      <c r="I55" s="139"/>
      <c r="J55" s="137"/>
      <c r="K55" s="138"/>
      <c r="L55" s="139"/>
    </row>
    <row r="56" customFormat="false" ht="20" hidden="false" customHeight="true" outlineLevel="0" collapsed="false">
      <c r="A56" s="140"/>
      <c r="B56" s="141"/>
      <c r="C56" s="142"/>
      <c r="D56" s="142"/>
      <c r="E56" s="143"/>
      <c r="F56" s="143"/>
      <c r="G56" s="142"/>
      <c r="H56" s="143"/>
      <c r="I56" s="143"/>
      <c r="J56" s="141"/>
      <c r="K56" s="142"/>
      <c r="L56" s="143"/>
    </row>
    <row r="57" customFormat="false" ht="20" hidden="false" customHeight="true" outlineLevel="0" collapsed="false">
      <c r="A57" s="136"/>
      <c r="B57" s="137"/>
      <c r="C57" s="138"/>
      <c r="D57" s="138"/>
      <c r="E57" s="139"/>
      <c r="F57" s="139"/>
      <c r="G57" s="138"/>
      <c r="H57" s="139"/>
      <c r="I57" s="139"/>
      <c r="J57" s="137"/>
      <c r="K57" s="138"/>
      <c r="L57" s="139"/>
    </row>
    <row r="58" customFormat="false" ht="20" hidden="false" customHeight="true" outlineLevel="0" collapsed="false">
      <c r="A58" s="140"/>
      <c r="B58" s="141"/>
      <c r="C58" s="142"/>
      <c r="D58" s="142"/>
      <c r="E58" s="143"/>
      <c r="F58" s="143"/>
      <c r="G58" s="142"/>
      <c r="H58" s="143"/>
      <c r="I58" s="143"/>
      <c r="J58" s="141"/>
      <c r="K58" s="142"/>
      <c r="L58" s="143"/>
    </row>
    <row r="59" customFormat="false" ht="20" hidden="false" customHeight="true" outlineLevel="0" collapsed="false">
      <c r="A59" s="136"/>
      <c r="B59" s="137"/>
      <c r="C59" s="138"/>
      <c r="D59" s="138"/>
      <c r="E59" s="139"/>
      <c r="F59" s="139"/>
      <c r="G59" s="138"/>
      <c r="H59" s="139"/>
      <c r="I59" s="139"/>
      <c r="J59" s="137"/>
      <c r="K59" s="138"/>
      <c r="L59" s="139"/>
    </row>
    <row r="60" customFormat="false" ht="20" hidden="false" customHeight="true" outlineLevel="0" collapsed="false">
      <c r="A60" s="140"/>
      <c r="B60" s="141"/>
      <c r="C60" s="142"/>
      <c r="D60" s="142"/>
      <c r="E60" s="143"/>
      <c r="F60" s="143"/>
      <c r="G60" s="142"/>
      <c r="H60" s="143"/>
      <c r="I60" s="143"/>
      <c r="J60" s="141"/>
      <c r="K60" s="142"/>
      <c r="L60" s="143"/>
    </row>
    <row r="61" customFormat="false" ht="20" hidden="false" customHeight="true" outlineLevel="0" collapsed="false">
      <c r="A61" s="136"/>
      <c r="B61" s="137"/>
      <c r="C61" s="138"/>
      <c r="D61" s="138"/>
      <c r="E61" s="139"/>
      <c r="F61" s="139"/>
      <c r="G61" s="138"/>
      <c r="H61" s="139"/>
      <c r="I61" s="139"/>
      <c r="J61" s="137"/>
      <c r="K61" s="138"/>
      <c r="L61" s="139"/>
    </row>
    <row r="62" customFormat="false" ht="20" hidden="false" customHeight="true" outlineLevel="0" collapsed="false">
      <c r="A62" s="140"/>
      <c r="B62" s="141"/>
      <c r="C62" s="142"/>
      <c r="D62" s="142"/>
      <c r="E62" s="143"/>
      <c r="F62" s="143"/>
      <c r="G62" s="142"/>
      <c r="H62" s="143"/>
      <c r="I62" s="143"/>
      <c r="J62" s="141"/>
      <c r="K62" s="142"/>
      <c r="L62" s="143"/>
    </row>
    <row r="63" customFormat="false" ht="20" hidden="false" customHeight="true" outlineLevel="0" collapsed="false">
      <c r="A63" s="136"/>
      <c r="B63" s="137"/>
      <c r="C63" s="138"/>
      <c r="D63" s="138"/>
      <c r="E63" s="139"/>
      <c r="F63" s="139"/>
      <c r="G63" s="138"/>
      <c r="H63" s="139"/>
      <c r="I63" s="139"/>
      <c r="J63" s="137"/>
      <c r="K63" s="138"/>
      <c r="L63" s="139"/>
    </row>
    <row r="64" customFormat="false" ht="20" hidden="false" customHeight="true" outlineLevel="0" collapsed="false">
      <c r="A64" s="140"/>
      <c r="B64" s="141"/>
      <c r="C64" s="142"/>
      <c r="D64" s="142"/>
      <c r="E64" s="143"/>
      <c r="F64" s="143"/>
      <c r="G64" s="142"/>
      <c r="H64" s="143"/>
      <c r="I64" s="143"/>
      <c r="J64" s="141"/>
      <c r="K64" s="142"/>
      <c r="L64" s="143"/>
    </row>
    <row r="65" customFormat="false" ht="20" hidden="false" customHeight="true" outlineLevel="0" collapsed="false">
      <c r="A65" s="136"/>
      <c r="B65" s="137"/>
      <c r="C65" s="138"/>
      <c r="D65" s="138"/>
      <c r="E65" s="139"/>
      <c r="F65" s="139"/>
      <c r="G65" s="138"/>
      <c r="H65" s="139"/>
      <c r="I65" s="139"/>
      <c r="J65" s="137"/>
      <c r="K65" s="138"/>
      <c r="L65" s="139"/>
    </row>
    <row r="66" customFormat="false" ht="20" hidden="false" customHeight="true" outlineLevel="0" collapsed="false">
      <c r="A66" s="140"/>
      <c r="B66" s="141"/>
      <c r="C66" s="142"/>
      <c r="D66" s="142"/>
      <c r="E66" s="143"/>
      <c r="F66" s="143"/>
      <c r="G66" s="142"/>
      <c r="H66" s="143"/>
      <c r="I66" s="143"/>
      <c r="J66" s="141"/>
      <c r="K66" s="142"/>
      <c r="L66" s="143"/>
    </row>
    <row r="67" customFormat="false" ht="20" hidden="false" customHeight="true" outlineLevel="0" collapsed="false">
      <c r="A67" s="136"/>
      <c r="B67" s="137"/>
      <c r="C67" s="138"/>
      <c r="D67" s="138"/>
      <c r="E67" s="139"/>
      <c r="F67" s="139"/>
      <c r="G67" s="138"/>
      <c r="H67" s="139"/>
      <c r="I67" s="139"/>
      <c r="J67" s="137"/>
      <c r="K67" s="138"/>
      <c r="L67" s="139"/>
    </row>
    <row r="68" customFormat="false" ht="20" hidden="false" customHeight="true" outlineLevel="0" collapsed="false">
      <c r="A68" s="140"/>
      <c r="B68" s="141"/>
      <c r="C68" s="142"/>
      <c r="D68" s="142"/>
      <c r="E68" s="143"/>
      <c r="F68" s="143"/>
      <c r="G68" s="142"/>
      <c r="H68" s="143"/>
      <c r="I68" s="143"/>
      <c r="J68" s="141"/>
      <c r="K68" s="142"/>
      <c r="L68" s="143"/>
    </row>
    <row r="69" customFormat="false" ht="20" hidden="false" customHeight="true" outlineLevel="0" collapsed="false">
      <c r="A69" s="136"/>
      <c r="B69" s="137"/>
      <c r="C69" s="138"/>
      <c r="D69" s="138"/>
      <c r="E69" s="139"/>
      <c r="F69" s="139"/>
      <c r="G69" s="138"/>
      <c r="H69" s="139"/>
      <c r="I69" s="139"/>
      <c r="J69" s="137"/>
      <c r="K69" s="138"/>
      <c r="L69" s="139"/>
    </row>
    <row r="70" customFormat="false" ht="20" hidden="false" customHeight="true" outlineLevel="0" collapsed="false">
      <c r="A70" s="140"/>
      <c r="B70" s="141"/>
      <c r="C70" s="142"/>
      <c r="D70" s="142"/>
      <c r="E70" s="143"/>
      <c r="F70" s="143"/>
      <c r="G70" s="142"/>
      <c r="H70" s="143"/>
      <c r="I70" s="143"/>
      <c r="J70" s="141"/>
      <c r="K70" s="142"/>
      <c r="L70" s="143"/>
    </row>
    <row r="71" customFormat="false" ht="20" hidden="false" customHeight="true" outlineLevel="0" collapsed="false">
      <c r="A71" s="136"/>
      <c r="B71" s="137"/>
      <c r="C71" s="138"/>
      <c r="D71" s="138"/>
      <c r="E71" s="139"/>
      <c r="F71" s="139"/>
      <c r="G71" s="138"/>
      <c r="H71" s="139"/>
      <c r="I71" s="139"/>
      <c r="J71" s="137"/>
      <c r="K71" s="138"/>
      <c r="L71" s="139"/>
    </row>
    <row r="72" customFormat="false" ht="20" hidden="false" customHeight="true" outlineLevel="0" collapsed="false">
      <c r="A72" s="140"/>
      <c r="B72" s="141"/>
      <c r="C72" s="142"/>
      <c r="D72" s="142"/>
      <c r="E72" s="143"/>
      <c r="F72" s="143"/>
      <c r="G72" s="142"/>
      <c r="H72" s="143"/>
      <c r="I72" s="143"/>
      <c r="J72" s="141"/>
      <c r="K72" s="142"/>
      <c r="L72" s="143"/>
    </row>
    <row r="73" customFormat="false" ht="20" hidden="false" customHeight="true" outlineLevel="0" collapsed="false">
      <c r="A73" s="136"/>
      <c r="B73" s="137"/>
      <c r="C73" s="138"/>
      <c r="D73" s="138"/>
      <c r="E73" s="139"/>
      <c r="F73" s="139"/>
      <c r="G73" s="138"/>
      <c r="H73" s="139"/>
      <c r="I73" s="139"/>
      <c r="J73" s="137"/>
      <c r="K73" s="138"/>
      <c r="L73" s="139"/>
    </row>
    <row r="74" customFormat="false" ht="20" hidden="false" customHeight="true" outlineLevel="0" collapsed="false">
      <c r="A74" s="140"/>
      <c r="B74" s="141"/>
      <c r="C74" s="142"/>
      <c r="D74" s="142"/>
      <c r="E74" s="143"/>
      <c r="F74" s="143"/>
      <c r="G74" s="142"/>
      <c r="H74" s="143"/>
      <c r="I74" s="143"/>
      <c r="J74" s="141"/>
      <c r="K74" s="142"/>
      <c r="L74" s="143"/>
    </row>
    <row r="75" customFormat="false" ht="20" hidden="false" customHeight="true" outlineLevel="0" collapsed="false">
      <c r="A75" s="136"/>
      <c r="B75" s="137"/>
      <c r="C75" s="138"/>
      <c r="D75" s="138"/>
      <c r="E75" s="139"/>
      <c r="F75" s="139"/>
      <c r="G75" s="138"/>
      <c r="H75" s="139"/>
      <c r="I75" s="139"/>
      <c r="J75" s="137"/>
      <c r="K75" s="138"/>
      <c r="L75" s="139"/>
    </row>
    <row r="76" customFormat="false" ht="20" hidden="false" customHeight="true" outlineLevel="0" collapsed="false">
      <c r="A76" s="140"/>
      <c r="B76" s="141"/>
      <c r="C76" s="142"/>
      <c r="D76" s="142"/>
      <c r="E76" s="143"/>
      <c r="F76" s="143"/>
      <c r="G76" s="142"/>
      <c r="H76" s="143"/>
      <c r="I76" s="143"/>
      <c r="J76" s="141"/>
      <c r="K76" s="142"/>
      <c r="L76" s="143"/>
    </row>
    <row r="77" customFormat="false" ht="20" hidden="false" customHeight="true" outlineLevel="0" collapsed="false">
      <c r="A77" s="136"/>
      <c r="B77" s="137"/>
      <c r="C77" s="138"/>
      <c r="D77" s="138"/>
      <c r="E77" s="139"/>
      <c r="F77" s="139"/>
      <c r="G77" s="138"/>
      <c r="H77" s="139"/>
      <c r="I77" s="139"/>
      <c r="J77" s="137"/>
      <c r="K77" s="138"/>
      <c r="L77" s="139"/>
    </row>
    <row r="78" customFormat="false" ht="20" hidden="false" customHeight="true" outlineLevel="0" collapsed="false">
      <c r="A78" s="140"/>
      <c r="B78" s="141"/>
      <c r="C78" s="142"/>
      <c r="D78" s="142"/>
      <c r="E78" s="143"/>
      <c r="F78" s="143"/>
      <c r="G78" s="142"/>
      <c r="H78" s="143"/>
      <c r="I78" s="143"/>
      <c r="J78" s="141"/>
      <c r="K78" s="142"/>
      <c r="L78" s="143"/>
    </row>
    <row r="79" customFormat="false" ht="20" hidden="false" customHeight="true" outlineLevel="0" collapsed="false">
      <c r="A79" s="136"/>
      <c r="B79" s="137"/>
      <c r="C79" s="138"/>
      <c r="D79" s="138"/>
      <c r="E79" s="139"/>
      <c r="F79" s="139"/>
      <c r="G79" s="138"/>
      <c r="H79" s="139"/>
      <c r="I79" s="139"/>
      <c r="J79" s="137"/>
      <c r="K79" s="138"/>
      <c r="L79" s="139"/>
    </row>
    <row r="80" customFormat="false" ht="20" hidden="false" customHeight="true" outlineLevel="0" collapsed="false">
      <c r="A80" s="140"/>
      <c r="B80" s="141"/>
      <c r="C80" s="142"/>
      <c r="D80" s="142"/>
      <c r="E80" s="143"/>
      <c r="F80" s="143"/>
      <c r="G80" s="142"/>
      <c r="H80" s="143"/>
      <c r="I80" s="143"/>
      <c r="J80" s="141"/>
      <c r="K80" s="142"/>
      <c r="L80" s="143"/>
    </row>
    <row r="81" customFormat="false" ht="20" hidden="false" customHeight="true" outlineLevel="0" collapsed="false">
      <c r="A81" s="136"/>
      <c r="B81" s="137"/>
      <c r="C81" s="138"/>
      <c r="D81" s="138"/>
      <c r="E81" s="139"/>
      <c r="F81" s="139"/>
      <c r="G81" s="138"/>
      <c r="H81" s="139"/>
      <c r="I81" s="139"/>
      <c r="J81" s="137"/>
      <c r="K81" s="138"/>
      <c r="L81" s="139"/>
    </row>
    <row r="82" customFormat="false" ht="20" hidden="false" customHeight="true" outlineLevel="0" collapsed="false">
      <c r="A82" s="140"/>
      <c r="B82" s="141"/>
      <c r="C82" s="142"/>
      <c r="D82" s="142"/>
      <c r="E82" s="143"/>
      <c r="F82" s="143"/>
      <c r="G82" s="142"/>
      <c r="H82" s="143"/>
      <c r="I82" s="143"/>
      <c r="J82" s="141"/>
      <c r="K82" s="142"/>
      <c r="L82" s="143"/>
    </row>
    <row r="83" customFormat="false" ht="20" hidden="false" customHeight="true" outlineLevel="0" collapsed="false">
      <c r="A83" s="136"/>
      <c r="B83" s="137"/>
      <c r="C83" s="138"/>
      <c r="D83" s="138"/>
      <c r="E83" s="139"/>
      <c r="F83" s="139"/>
      <c r="G83" s="138"/>
      <c r="H83" s="139"/>
      <c r="I83" s="139"/>
      <c r="J83" s="137"/>
      <c r="K83" s="138"/>
      <c r="L83" s="139"/>
    </row>
    <row r="84" customFormat="false" ht="20" hidden="false" customHeight="true" outlineLevel="0" collapsed="false">
      <c r="A84" s="140"/>
      <c r="B84" s="141"/>
      <c r="C84" s="142"/>
      <c r="D84" s="142"/>
      <c r="E84" s="143"/>
      <c r="F84" s="143"/>
      <c r="G84" s="142"/>
      <c r="H84" s="143"/>
      <c r="I84" s="143"/>
      <c r="J84" s="141"/>
      <c r="K84" s="142"/>
      <c r="L84" s="143"/>
    </row>
    <row r="85" customFormat="false" ht="20" hidden="false" customHeight="true" outlineLevel="0" collapsed="false">
      <c r="A85" s="136"/>
      <c r="B85" s="137"/>
      <c r="C85" s="138"/>
      <c r="D85" s="138"/>
      <c r="E85" s="139"/>
      <c r="F85" s="139"/>
      <c r="G85" s="138"/>
      <c r="H85" s="139"/>
      <c r="I85" s="139"/>
      <c r="J85" s="137"/>
      <c r="K85" s="138"/>
      <c r="L85" s="139"/>
    </row>
    <row r="86" customFormat="false" ht="20" hidden="false" customHeight="true" outlineLevel="0" collapsed="false">
      <c r="A86" s="140"/>
      <c r="B86" s="141"/>
      <c r="C86" s="142"/>
      <c r="D86" s="142"/>
      <c r="E86" s="143"/>
      <c r="F86" s="143"/>
      <c r="G86" s="142"/>
      <c r="H86" s="143"/>
      <c r="I86" s="143"/>
      <c r="J86" s="141"/>
      <c r="K86" s="142"/>
      <c r="L86" s="143"/>
    </row>
    <row r="87" customFormat="false" ht="20" hidden="false" customHeight="true" outlineLevel="0" collapsed="false">
      <c r="A87" s="136"/>
      <c r="B87" s="137"/>
      <c r="C87" s="138"/>
      <c r="D87" s="138"/>
      <c r="E87" s="139"/>
      <c r="F87" s="139"/>
      <c r="G87" s="138"/>
      <c r="H87" s="139"/>
      <c r="I87" s="139"/>
      <c r="J87" s="137"/>
      <c r="K87" s="138"/>
      <c r="L87" s="139"/>
    </row>
    <row r="88" customFormat="false" ht="20" hidden="false" customHeight="true" outlineLevel="0" collapsed="false">
      <c r="A88" s="140"/>
      <c r="B88" s="141"/>
      <c r="C88" s="142"/>
      <c r="D88" s="142"/>
      <c r="E88" s="143"/>
      <c r="F88" s="143"/>
      <c r="G88" s="142"/>
      <c r="H88" s="143"/>
      <c r="I88" s="143"/>
      <c r="J88" s="141"/>
      <c r="K88" s="142"/>
      <c r="L88" s="143"/>
    </row>
    <row r="89" customFormat="false" ht="20" hidden="false" customHeight="true" outlineLevel="0" collapsed="false">
      <c r="A89" s="136"/>
      <c r="B89" s="137"/>
      <c r="C89" s="138"/>
      <c r="D89" s="138"/>
      <c r="E89" s="139"/>
      <c r="F89" s="139"/>
      <c r="G89" s="138"/>
      <c r="H89" s="139"/>
      <c r="I89" s="139"/>
      <c r="J89" s="137"/>
      <c r="K89" s="138"/>
      <c r="L89" s="139"/>
    </row>
    <row r="90" customFormat="false" ht="20" hidden="false" customHeight="true" outlineLevel="0" collapsed="false">
      <c r="A90" s="140"/>
      <c r="B90" s="141"/>
      <c r="C90" s="142"/>
      <c r="D90" s="142"/>
      <c r="E90" s="143"/>
      <c r="F90" s="143"/>
      <c r="G90" s="142"/>
      <c r="H90" s="143"/>
      <c r="I90" s="143"/>
      <c r="J90" s="141"/>
      <c r="K90" s="142"/>
      <c r="L90" s="143"/>
    </row>
    <row r="91" customFormat="false" ht="20" hidden="false" customHeight="true" outlineLevel="0" collapsed="false">
      <c r="A91" s="136"/>
      <c r="B91" s="137"/>
      <c r="C91" s="138"/>
      <c r="D91" s="138"/>
      <c r="E91" s="139"/>
      <c r="F91" s="139"/>
      <c r="G91" s="138"/>
      <c r="H91" s="139"/>
      <c r="I91" s="139"/>
      <c r="J91" s="137"/>
      <c r="K91" s="138"/>
      <c r="L91" s="139"/>
    </row>
    <row r="92" customFormat="false" ht="20" hidden="false" customHeight="true" outlineLevel="0" collapsed="false">
      <c r="A92" s="140"/>
      <c r="B92" s="141"/>
      <c r="C92" s="142"/>
      <c r="D92" s="142"/>
      <c r="E92" s="143"/>
      <c r="F92" s="143"/>
      <c r="G92" s="142"/>
      <c r="H92" s="143"/>
      <c r="I92" s="143"/>
      <c r="J92" s="141"/>
      <c r="K92" s="142"/>
      <c r="L92" s="143"/>
    </row>
    <row r="93" customFormat="false" ht="20" hidden="false" customHeight="true" outlineLevel="0" collapsed="false">
      <c r="A93" s="136"/>
      <c r="B93" s="137"/>
      <c r="C93" s="138"/>
      <c r="D93" s="138"/>
      <c r="E93" s="139"/>
      <c r="F93" s="139"/>
      <c r="G93" s="138"/>
      <c r="H93" s="139"/>
      <c r="I93" s="139"/>
      <c r="J93" s="137"/>
      <c r="K93" s="138"/>
      <c r="L93" s="139"/>
    </row>
    <row r="94" customFormat="false" ht="20" hidden="false" customHeight="true" outlineLevel="0" collapsed="false">
      <c r="A94" s="140"/>
      <c r="B94" s="141"/>
      <c r="C94" s="142"/>
      <c r="D94" s="142"/>
      <c r="E94" s="143"/>
      <c r="F94" s="143"/>
      <c r="G94" s="142"/>
      <c r="H94" s="143"/>
      <c r="I94" s="143"/>
      <c r="J94" s="141"/>
      <c r="K94" s="142"/>
      <c r="L94" s="143"/>
    </row>
    <row r="95" customFormat="false" ht="20" hidden="false" customHeight="true" outlineLevel="0" collapsed="false">
      <c r="A95" s="136"/>
      <c r="B95" s="137"/>
      <c r="C95" s="138"/>
      <c r="D95" s="138"/>
      <c r="E95" s="139"/>
      <c r="F95" s="139"/>
      <c r="G95" s="138"/>
      <c r="H95" s="139"/>
      <c r="I95" s="139"/>
      <c r="J95" s="137"/>
      <c r="K95" s="138"/>
      <c r="L95" s="139"/>
    </row>
    <row r="96" customFormat="false" ht="20" hidden="false" customHeight="true" outlineLevel="0" collapsed="false">
      <c r="A96" s="140"/>
      <c r="B96" s="141"/>
      <c r="C96" s="142"/>
      <c r="D96" s="142"/>
      <c r="E96" s="143"/>
      <c r="F96" s="143"/>
      <c r="G96" s="142"/>
      <c r="H96" s="143"/>
      <c r="I96" s="143"/>
      <c r="J96" s="141"/>
      <c r="K96" s="142"/>
      <c r="L96" s="143"/>
    </row>
    <row r="97" customFormat="false" ht="20" hidden="false" customHeight="true" outlineLevel="0" collapsed="false">
      <c r="A97" s="136"/>
      <c r="B97" s="137"/>
      <c r="C97" s="138"/>
      <c r="D97" s="138"/>
      <c r="E97" s="139"/>
      <c r="F97" s="139"/>
      <c r="G97" s="138"/>
      <c r="H97" s="139"/>
      <c r="I97" s="139"/>
      <c r="J97" s="137"/>
      <c r="K97" s="138"/>
      <c r="L97" s="139"/>
    </row>
    <row r="98" customFormat="false" ht="20" hidden="false" customHeight="true" outlineLevel="0" collapsed="false">
      <c r="A98" s="140"/>
      <c r="B98" s="141"/>
      <c r="C98" s="142"/>
      <c r="D98" s="142"/>
      <c r="E98" s="143"/>
      <c r="F98" s="143"/>
      <c r="G98" s="142"/>
      <c r="H98" s="143"/>
      <c r="I98" s="143"/>
      <c r="J98" s="141"/>
      <c r="K98" s="142"/>
      <c r="L98" s="143"/>
    </row>
    <row r="99" customFormat="false" ht="20" hidden="false" customHeight="true" outlineLevel="0" collapsed="false">
      <c r="A99" s="136"/>
      <c r="B99" s="137"/>
      <c r="C99" s="138"/>
      <c r="D99" s="138"/>
      <c r="E99" s="139"/>
      <c r="F99" s="139"/>
      <c r="G99" s="138"/>
      <c r="H99" s="139"/>
      <c r="I99" s="139"/>
      <c r="J99" s="137"/>
      <c r="K99" s="138"/>
      <c r="L99" s="139"/>
    </row>
    <row r="100" customFormat="false" ht="20" hidden="false" customHeight="true" outlineLevel="0" collapsed="false">
      <c r="A100" s="140"/>
      <c r="B100" s="141"/>
      <c r="C100" s="142"/>
      <c r="D100" s="142"/>
      <c r="E100" s="143"/>
      <c r="F100" s="143"/>
      <c r="G100" s="142"/>
      <c r="H100" s="143"/>
      <c r="I100" s="143"/>
      <c r="J100" s="141"/>
      <c r="K100" s="142"/>
      <c r="L100" s="143"/>
    </row>
    <row r="101" customFormat="false" ht="20" hidden="false" customHeight="true" outlineLevel="0" collapsed="false">
      <c r="A101" s="136"/>
      <c r="B101" s="137"/>
      <c r="C101" s="138"/>
      <c r="D101" s="138"/>
      <c r="E101" s="139"/>
      <c r="F101" s="139"/>
      <c r="G101" s="138"/>
      <c r="H101" s="139"/>
      <c r="I101" s="139"/>
      <c r="J101" s="137"/>
      <c r="K101" s="138"/>
      <c r="L101" s="139"/>
    </row>
    <row r="102" customFormat="false" ht="20" hidden="false" customHeight="true" outlineLevel="0" collapsed="false">
      <c r="A102" s="140"/>
      <c r="B102" s="141"/>
      <c r="C102" s="142"/>
      <c r="D102" s="142"/>
      <c r="E102" s="143"/>
      <c r="F102" s="143"/>
      <c r="G102" s="142"/>
      <c r="H102" s="143"/>
      <c r="I102" s="143"/>
      <c r="J102" s="141"/>
      <c r="K102" s="142"/>
      <c r="L102" s="143"/>
    </row>
    <row r="103" customFormat="false" ht="20" hidden="false" customHeight="true" outlineLevel="0" collapsed="false">
      <c r="A103" s="136"/>
      <c r="B103" s="137"/>
      <c r="C103" s="138"/>
      <c r="D103" s="138"/>
      <c r="E103" s="139"/>
      <c r="F103" s="139"/>
      <c r="G103" s="138"/>
      <c r="H103" s="139"/>
      <c r="I103" s="139"/>
      <c r="J103" s="137"/>
      <c r="K103" s="138"/>
      <c r="L103" s="139"/>
    </row>
    <row r="104" customFormat="false" ht="20" hidden="false" customHeight="true" outlineLevel="0" collapsed="false">
      <c r="A104" s="140"/>
      <c r="B104" s="141"/>
      <c r="C104" s="142"/>
      <c r="D104" s="142"/>
      <c r="E104" s="143"/>
      <c r="F104" s="143"/>
      <c r="G104" s="142"/>
      <c r="H104" s="143"/>
      <c r="I104" s="143"/>
      <c r="J104" s="141"/>
      <c r="K104" s="142"/>
      <c r="L104" s="143"/>
    </row>
    <row r="107" customFormat="false" ht="15" hidden="false" customHeight="false" outlineLevel="0" collapsed="false">
      <c r="A107" s="24" t="s">
        <v>176</v>
      </c>
      <c r="B107" s="24"/>
      <c r="C107" s="24"/>
      <c r="D107" s="24"/>
      <c r="E107" s="24"/>
      <c r="F107" s="24"/>
      <c r="G107" s="24"/>
      <c r="H107" s="24"/>
      <c r="I107" s="24"/>
      <c r="J107" s="24"/>
      <c r="K107" s="24"/>
      <c r="L107" s="24"/>
    </row>
    <row r="108" customFormat="false" ht="30" hidden="false" customHeight="true" outlineLevel="0" collapsed="false">
      <c r="A108" s="144" t="s">
        <v>177</v>
      </c>
      <c r="B108" s="144"/>
      <c r="C108" s="144"/>
      <c r="D108" s="144"/>
      <c r="E108" s="144"/>
      <c r="F108" s="144"/>
      <c r="G108" s="144"/>
      <c r="H108" s="144"/>
      <c r="I108" s="144"/>
      <c r="J108" s="144"/>
      <c r="K108" s="144"/>
      <c r="L108" s="144"/>
    </row>
    <row r="109" customFormat="false" ht="30" hidden="false" customHeight="true" outlineLevel="0" collapsed="false">
      <c r="A109" s="144" t="s">
        <v>178</v>
      </c>
      <c r="B109" s="144"/>
      <c r="C109" s="144"/>
      <c r="D109" s="144"/>
      <c r="E109" s="144"/>
      <c r="F109" s="144"/>
      <c r="G109" s="144"/>
      <c r="H109" s="144"/>
      <c r="I109" s="144"/>
      <c r="J109" s="144"/>
      <c r="K109" s="144"/>
      <c r="L109" s="144"/>
    </row>
    <row r="110" customFormat="false" ht="20" hidden="false" customHeight="true" outlineLevel="0" collapsed="false">
      <c r="A110" s="144" t="s">
        <v>179</v>
      </c>
      <c r="B110" s="144"/>
      <c r="C110" s="144"/>
      <c r="D110" s="144"/>
      <c r="E110" s="144"/>
      <c r="F110" s="144"/>
      <c r="G110" s="144"/>
      <c r="H110" s="144"/>
      <c r="I110" s="144"/>
      <c r="J110" s="144"/>
      <c r="K110" s="144"/>
      <c r="L110" s="144"/>
    </row>
    <row r="111" customFormat="false" ht="20" hidden="false" customHeight="true" outlineLevel="0" collapsed="false">
      <c r="A111" s="144" t="s">
        <v>180</v>
      </c>
      <c r="B111" s="144"/>
      <c r="C111" s="144"/>
      <c r="D111" s="144"/>
      <c r="E111" s="144"/>
      <c r="F111" s="144"/>
      <c r="G111" s="144"/>
      <c r="H111" s="144"/>
      <c r="I111" s="144"/>
      <c r="J111" s="144"/>
      <c r="K111" s="144"/>
      <c r="L111" s="144"/>
    </row>
  </sheetData>
  <mergeCells count="8">
    <mergeCell ref="A1:L1"/>
    <mergeCell ref="A2:L2"/>
    <mergeCell ref="A3:L3"/>
    <mergeCell ref="A107:L107"/>
    <mergeCell ref="A108:L108"/>
    <mergeCell ref="A109:L109"/>
    <mergeCell ref="A110:L110"/>
    <mergeCell ref="A111:L111"/>
  </mergeCells>
  <conditionalFormatting sqref="F5:F104">
    <cfRule type="containsText" priority="2" operator="containsText" aboveAverage="0" equalAverage="0" bottom="0" percent="0" rank="0" text="EXPIRED" dxfId="68">
      <formula>NOT(ISERROR(SEARCH("EXPIRED",F5)))</formula>
    </cfRule>
    <cfRule type="containsText" priority="3" operator="containsText" aboveAverage="0" equalAverage="0" bottom="0" percent="0" rank="0" text="OUTSIDE WARRANTY" dxfId="69">
      <formula>NOT(ISERROR(SEARCH("OUTSIDE WARRANTY",F5)))</formula>
    </cfRule>
    <cfRule type="containsText" priority="4" operator="containsText" aboveAverage="0" equalAverage="0" bottom="0" percent="0" rank="0" text="MISSING DATE" dxfId="70">
      <formula>NOT(ISERROR(SEARCH("MISSING DATE",F5)))</formula>
    </cfRule>
    <cfRule type="containsText" priority="5" operator="containsText" aboveAverage="0" equalAverage="0" bottom="0" percent="0" rank="0" text="CHECK INPUT" dxfId="71">
      <formula>NOT(ISERROR(SEARCH("CHECK INPUT",F5)))</formula>
    </cfRule>
    <cfRule type="containsText" priority="6" operator="containsText" aboveAverage="0" equalAverage="0" bottom="0" percent="0" rank="0" text="DUE ≤ 30 DAYS" dxfId="72">
      <formula>NOT(ISERROR(SEARCH("DUE ≤ 30 DAYS",F5)))</formula>
    </cfRule>
    <cfRule type="containsText" priority="7" operator="containsText" aboveAverage="0" equalAverage="0" bottom="0" percent="0" rank="0" text="DUE ≤ 90 DAYS" dxfId="73">
      <formula>NOT(ISERROR(SEARCH("DUE ≤ 90 DAYS",F5)))</formula>
    </cfRule>
    <cfRule type="containsText" priority="8" operator="containsText" aboveAverage="0" equalAverage="0" bottom="0" percent="0" rank="0" text="DUE ≤ 180 DAYS" dxfId="74">
      <formula>NOT(ISERROR(SEARCH("DUE ≤ 180 DAYS",F5)))</formula>
    </cfRule>
    <cfRule type="containsText" priority="9" operator="containsText" aboveAverage="0" equalAverage="0" bottom="0" percent="0" rank="0" text="DUE ≤ 12 MONTHS" dxfId="75">
      <formula>NOT(ISERROR(SEARCH("DUE ≤ 12 MONTHS",F5)))</formula>
    </cfRule>
    <cfRule type="containsText" priority="10" operator="containsText" aboveAverage="0" equalAverage="0" bottom="0" percent="0" rank="0" text="MINOR + MAJOR ACTIVE" dxfId="76">
      <formula>NOT(ISERROR(SEARCH("MINOR + MAJOR ACTIVE",F5)))</formula>
    </cfRule>
    <cfRule type="containsText" priority="11" operator="containsText" aboveAverage="0" equalAverage="0" bottom="0" percent="0" rank="0" text="MAJOR ACTIVE" dxfId="77">
      <formula>NOT(ISERROR(SEARCH("MAJOR ACTIVE",F5)))</formula>
    </cfRule>
    <cfRule type="containsText" priority="12" operator="containsText" aboveAverage="0" equalAverage="0" bottom="0" percent="0" rank="0" text="CURRENT" dxfId="78">
      <formula>NOT(ISERROR(SEARCH("CURRENT",F5)))</formula>
    </cfRule>
  </conditionalFormatting>
  <conditionalFormatting sqref="I5:I104">
    <cfRule type="containsText" priority="13" operator="containsText" aboveAverage="0" equalAverage="0" bottom="0" percent="0" rank="0" text="EXPIRED" dxfId="79">
      <formula>NOT(ISERROR(SEARCH("EXPIRED",I5)))</formula>
    </cfRule>
    <cfRule type="containsText" priority="14" operator="containsText" aboveAverage="0" equalAverage="0" bottom="0" percent="0" rank="0" text="OUTSIDE WARRANTY" dxfId="80">
      <formula>NOT(ISERROR(SEARCH("OUTSIDE WARRANTY",I5)))</formula>
    </cfRule>
    <cfRule type="containsText" priority="15" operator="containsText" aboveAverage="0" equalAverage="0" bottom="0" percent="0" rank="0" text="MISSING DATE" dxfId="81">
      <formula>NOT(ISERROR(SEARCH("MISSING DATE",I5)))</formula>
    </cfRule>
    <cfRule type="containsText" priority="16" operator="containsText" aboveAverage="0" equalAverage="0" bottom="0" percent="0" rank="0" text="CHECK INPUT" dxfId="82">
      <formula>NOT(ISERROR(SEARCH("CHECK INPUT",I5)))</formula>
    </cfRule>
    <cfRule type="containsText" priority="17" operator="containsText" aboveAverage="0" equalAverage="0" bottom="0" percent="0" rank="0" text="DUE ≤ 30 DAYS" dxfId="83">
      <formula>NOT(ISERROR(SEARCH("DUE ≤ 30 DAYS",I5)))</formula>
    </cfRule>
    <cfRule type="containsText" priority="18" operator="containsText" aboveAverage="0" equalAverage="0" bottom="0" percent="0" rank="0" text="DUE ≤ 90 DAYS" dxfId="84">
      <formula>NOT(ISERROR(SEARCH("DUE ≤ 90 DAYS",I5)))</formula>
    </cfRule>
    <cfRule type="containsText" priority="19" operator="containsText" aboveAverage="0" equalAverage="0" bottom="0" percent="0" rank="0" text="DUE ≤ 180 DAYS" dxfId="85">
      <formula>NOT(ISERROR(SEARCH("DUE ≤ 180 DAYS",I5)))</formula>
    </cfRule>
    <cfRule type="containsText" priority="20" operator="containsText" aboveAverage="0" equalAverage="0" bottom="0" percent="0" rank="0" text="DUE ≤ 12 MONTHS" dxfId="86">
      <formula>NOT(ISERROR(SEARCH("DUE ≤ 12 MONTHS",I5)))</formula>
    </cfRule>
    <cfRule type="containsText" priority="21" operator="containsText" aboveAverage="0" equalAverage="0" bottom="0" percent="0" rank="0" text="MINOR + MAJOR ACTIVE" dxfId="87">
      <formula>NOT(ISERROR(SEARCH("MINOR + MAJOR ACTIVE",I5)))</formula>
    </cfRule>
    <cfRule type="containsText" priority="22" operator="containsText" aboveAverage="0" equalAverage="0" bottom="0" percent="0" rank="0" text="MAJOR ACTIVE" dxfId="88">
      <formula>NOT(ISERROR(SEARCH("MAJOR ACTIVE",I5)))</formula>
    </cfRule>
    <cfRule type="containsText" priority="23" operator="containsText" aboveAverage="0" equalAverage="0" bottom="0" percent="0" rank="0" text="CURRENT" dxfId="89">
      <formula>NOT(ISERROR(SEARCH("CURRENT",I5)))</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9"/>
    <col collapsed="false" customWidth="true" hidden="false" outlineLevel="0" max="2" min="2" style="1" width="38"/>
    <col collapsed="false" customWidth="true" hidden="false" outlineLevel="0" max="3" min="3" style="1" width="42"/>
    <col collapsed="false" customWidth="true" hidden="false" outlineLevel="0" max="5" min="4" style="1" width="38"/>
  </cols>
  <sheetData>
    <row r="1" customFormat="false" ht="30" hidden="false" customHeight="true" outlineLevel="0" collapsed="false">
      <c r="A1" s="131" t="s">
        <v>181</v>
      </c>
      <c r="B1" s="131"/>
      <c r="C1" s="131"/>
      <c r="D1" s="131"/>
      <c r="E1" s="131"/>
    </row>
    <row r="2" customFormat="false" ht="34" hidden="false" customHeight="true" outlineLevel="0" collapsed="false">
      <c r="A2" s="145" t="s">
        <v>182</v>
      </c>
      <c r="B2" s="145"/>
      <c r="C2" s="145"/>
      <c r="D2" s="145"/>
      <c r="E2" s="145"/>
    </row>
    <row r="4" customFormat="false" ht="44" hidden="false" customHeight="true" outlineLevel="0" collapsed="false">
      <c r="A4" s="146" t="s">
        <v>183</v>
      </c>
      <c r="B4" s="146" t="s">
        <v>184</v>
      </c>
      <c r="C4" s="146" t="s">
        <v>185</v>
      </c>
      <c r="D4" s="146" t="s">
        <v>186</v>
      </c>
      <c r="E4" s="146" t="s">
        <v>187</v>
      </c>
    </row>
    <row r="5" customFormat="false" ht="58" hidden="false" customHeight="true" outlineLevel="0" collapsed="false">
      <c r="A5" s="147" t="s">
        <v>188</v>
      </c>
      <c r="B5" s="148" t="s">
        <v>189</v>
      </c>
      <c r="C5" s="149" t="s">
        <v>190</v>
      </c>
      <c r="D5" s="149" t="s">
        <v>191</v>
      </c>
      <c r="E5" s="150" t="s">
        <v>192</v>
      </c>
    </row>
    <row r="6" customFormat="false" ht="58" hidden="false" customHeight="true" outlineLevel="0" collapsed="false">
      <c r="A6" s="151" t="s">
        <v>193</v>
      </c>
      <c r="B6" s="152" t="s">
        <v>194</v>
      </c>
      <c r="C6" s="153" t="s">
        <v>195</v>
      </c>
      <c r="D6" s="153" t="s">
        <v>191</v>
      </c>
      <c r="E6" s="154" t="s">
        <v>196</v>
      </c>
    </row>
    <row r="7" customFormat="false" ht="58" hidden="false" customHeight="true" outlineLevel="0" collapsed="false">
      <c r="A7" s="151" t="s">
        <v>197</v>
      </c>
      <c r="B7" s="152" t="s">
        <v>198</v>
      </c>
      <c r="C7" s="153" t="s">
        <v>199</v>
      </c>
      <c r="D7" s="153" t="s">
        <v>191</v>
      </c>
      <c r="E7" s="154" t="s">
        <v>200</v>
      </c>
    </row>
    <row r="8" customFormat="false" ht="58" hidden="false" customHeight="true" outlineLevel="0" collapsed="false">
      <c r="A8" s="151" t="s">
        <v>201</v>
      </c>
      <c r="B8" s="152" t="s">
        <v>202</v>
      </c>
      <c r="C8" s="153" t="s">
        <v>203</v>
      </c>
      <c r="D8" s="153" t="s">
        <v>191</v>
      </c>
      <c r="E8" s="154" t="s">
        <v>204</v>
      </c>
    </row>
    <row r="9" customFormat="false" ht="58" hidden="false" customHeight="true" outlineLevel="0" collapsed="false">
      <c r="A9" s="151" t="s">
        <v>205</v>
      </c>
      <c r="B9" s="152" t="s">
        <v>206</v>
      </c>
      <c r="C9" s="153" t="s">
        <v>207</v>
      </c>
      <c r="D9" s="153" t="s">
        <v>191</v>
      </c>
      <c r="E9" s="154" t="s">
        <v>208</v>
      </c>
    </row>
    <row r="10" customFormat="false" ht="58" hidden="false" customHeight="true" outlineLevel="0" collapsed="false">
      <c r="A10" s="151" t="s">
        <v>209</v>
      </c>
      <c r="B10" s="152" t="s">
        <v>210</v>
      </c>
      <c r="C10" s="153" t="s">
        <v>211</v>
      </c>
      <c r="D10" s="153" t="s">
        <v>212</v>
      </c>
      <c r="E10" s="154" t="s">
        <v>213</v>
      </c>
    </row>
    <row r="11" customFormat="false" ht="58" hidden="false" customHeight="true" outlineLevel="0" collapsed="false">
      <c r="A11" s="151" t="s">
        <v>214</v>
      </c>
      <c r="B11" s="152" t="s">
        <v>215</v>
      </c>
      <c r="C11" s="153" t="s">
        <v>216</v>
      </c>
      <c r="D11" s="153" t="s">
        <v>217</v>
      </c>
      <c r="E11" s="154" t="s">
        <v>218</v>
      </c>
    </row>
    <row r="12" customFormat="false" ht="58" hidden="false" customHeight="true" outlineLevel="0" collapsed="false">
      <c r="A12" s="151" t="s">
        <v>219</v>
      </c>
      <c r="B12" s="155" t="s">
        <v>220</v>
      </c>
      <c r="C12" s="153" t="s">
        <v>221</v>
      </c>
      <c r="D12" s="153" t="s">
        <v>222</v>
      </c>
      <c r="E12" s="154" t="s">
        <v>223</v>
      </c>
    </row>
    <row r="13" customFormat="false" ht="58" hidden="false" customHeight="true" outlineLevel="0" collapsed="false">
      <c r="A13" s="156" t="s">
        <v>224</v>
      </c>
      <c r="B13" s="157" t="s">
        <v>225</v>
      </c>
      <c r="C13" s="158" t="s">
        <v>226</v>
      </c>
      <c r="D13" s="158" t="s">
        <v>227</v>
      </c>
      <c r="E13" s="158" t="s">
        <v>228</v>
      </c>
    </row>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77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15"/>
    <col collapsed="false" customWidth="true" hidden="false" outlineLevel="0" max="2" min="2" style="1" width="42"/>
    <col collapsed="false" customWidth="true" hidden="false" outlineLevel="0" max="3" min="3" style="1" width="28"/>
    <col collapsed="false" customWidth="true" hidden="false" outlineLevel="0" max="4" min="4" style="1" width="17"/>
    <col collapsed="false" customWidth="true" hidden="false" outlineLevel="0" max="5" min="5" style="1" width="28"/>
    <col collapsed="false" customWidth="true" hidden="false" outlineLevel="0" max="6" min="6" style="1" width="52"/>
    <col collapsed="false" customWidth="true" hidden="false" outlineLevel="0" max="7" min="7" style="1" width="20"/>
    <col collapsed="false" customWidth="true" hidden="false" outlineLevel="0" max="8" min="8" style="1" width="18"/>
  </cols>
  <sheetData>
    <row r="1" customFormat="false" ht="30" hidden="false" customHeight="true" outlineLevel="0" collapsed="false">
      <c r="A1" s="159" t="s">
        <v>229</v>
      </c>
      <c r="B1" s="159"/>
      <c r="C1" s="159"/>
      <c r="D1" s="159"/>
      <c r="E1" s="159"/>
      <c r="F1" s="159"/>
      <c r="G1" s="159"/>
      <c r="H1" s="159"/>
    </row>
    <row r="2" customFormat="false" ht="22" hidden="false" customHeight="true" outlineLevel="0" collapsed="false">
      <c r="A2" s="160" t="s">
        <v>230</v>
      </c>
      <c r="B2" s="160"/>
      <c r="C2" s="160"/>
      <c r="D2" s="160"/>
      <c r="E2" s="160"/>
      <c r="F2" s="160"/>
      <c r="G2" s="160"/>
      <c r="H2" s="160"/>
    </row>
    <row r="3" customFormat="false" ht="8" hidden="false" customHeight="true" outlineLevel="0" collapsed="false"/>
    <row r="4" customFormat="false" ht="24" hidden="false" customHeight="true" outlineLevel="0" collapsed="false">
      <c r="A4" s="161" t="s">
        <v>231</v>
      </c>
      <c r="B4" s="161"/>
      <c r="C4" s="161"/>
      <c r="D4" s="161"/>
      <c r="E4" s="161"/>
      <c r="F4" s="161"/>
      <c r="G4" s="161"/>
      <c r="H4" s="162" t="str">
        <f aca="false">HYPERLINK("#'Daily Dashboard'!A1","← Back to Dashboard")</f>
        <v>← Back to Dashboard</v>
      </c>
    </row>
    <row r="5" customFormat="false" ht="28" hidden="false" customHeight="true" outlineLevel="0" collapsed="false">
      <c r="A5" s="163" t="s">
        <v>54</v>
      </c>
      <c r="B5" s="163" t="s">
        <v>55</v>
      </c>
      <c r="C5" s="163" t="s">
        <v>232</v>
      </c>
      <c r="D5" s="163" t="s">
        <v>233</v>
      </c>
      <c r="E5" s="163" t="s">
        <v>92</v>
      </c>
      <c r="F5" s="163" t="s">
        <v>93</v>
      </c>
      <c r="G5" s="163" t="s">
        <v>234</v>
      </c>
      <c r="H5" s="163" t="s">
        <v>95</v>
      </c>
    </row>
    <row r="6" customFormat="false" ht="35.05" hidden="false" customHeight="false" outlineLevel="0" collapsed="false">
      <c r="A6" s="164" t="str">
        <f aca="false">_xlfn._xlws.FILTER('Portfolio Register'!$A$5:$A$104,('Portfolio Register'!$A$5:$A$104&lt;&gt;"")*((('Portfolio Register'!$H$5:$H$104="MISSING DATE")+('Portfolio Register'!$H$5:$H$104="CHECK INPUT"))),"No buildings currently match this alert")</f>
        <v>No buildings currently match this alert</v>
      </c>
      <c r="B6" s="165" t="str">
        <f aca="false">_xlfn._xlws.FILTER('Portfolio Register'!$B$5:$B$104,('Portfolio Register'!$A$5:$A$104&lt;&gt;"")*((('Portfolio Register'!$H$5:$H$104="MISSING DATE")+('Portfolio Register'!$H$5:$H$104="CHECK INPUT"))),"")</f>
        <v/>
      </c>
      <c r="C6" s="165" t="str">
        <f aca="false">_xlfn._xlws.FILTER(IF('Portfolio Register'!$A$5:$A$104&lt;&gt;"","SMAA",""),('Portfolio Register'!$A$5:$A$104&lt;&gt;"")*((('Portfolio Register'!$H$5:$H$104="MISSING DATE")+('Portfolio Register'!$H$5:$H$104="CHECK INPUT"))),"")</f>
      </c>
      <c r="D6" s="166" t="str">
        <f aca="false">_xlfn._xlws.FILTER('Portfolio Register'!$F$5:$F$104,('Portfolio Register'!$A$5:$A$104&lt;&gt;"")*((('Portfolio Register'!$H$5:$H$104="MISSING DATE")+('Portfolio Register'!$H$5:$H$104="CHECK INPUT"))),"")</f>
        <v/>
      </c>
      <c r="E6" s="165" t="str">
        <f aca="false">_xlfn._xlws.FILTER('Portfolio Register'!$H$5:$H$104,('Portfolio Register'!$A$5:$A$104&lt;&gt;"")*((('Portfolio Register'!$H$5:$H$104="MISSING DATE")+('Portfolio Register'!$H$5:$H$104="CHECK INPUT"))),"")</f>
        <v/>
      </c>
      <c r="F6" s="167" t="str">
        <f aca="false">_xlfn._xlws.FILTER('Portfolio Register'!$V$5:$V$104,('Portfolio Register'!$A$5:$A$104&lt;&gt;"")*((('Portfolio Register'!$H$5:$H$104="MISSING DATE")+('Portfolio Register'!$H$5:$H$104="CHECK INPUT"))),"")</f>
        <v/>
      </c>
      <c r="G6" s="166" t="str">
        <f aca="false">_xlfn._xlws.FILTER('Portfolio Register'!$W$5:$W$104,('Portfolio Register'!$A$5:$A$104&lt;&gt;"")*((('Portfolio Register'!$H$5:$H$104="MISSING DATE")+('Portfolio Register'!$H$5:$H$104="CHECK INPUT"))),"")</f>
        <v/>
      </c>
      <c r="H6" s="167" t="str">
        <f aca="false">_xlfn._xlws.FILTER('Portfolio Register'!$X$5:$X$104,('Portfolio Register'!$A$5:$A$104&lt;&gt;"")*((('Portfolio Register'!$H$5:$H$104="MISSING DATE")+('Portfolio Register'!$H$5:$H$104="CHECK INPUT"))),"")</f>
        <v/>
      </c>
    </row>
    <row r="7" customFormat="false" ht="15" hidden="false" customHeight="false" outlineLevel="0" collapsed="false">
      <c r="A7" s="168"/>
      <c r="B7" s="169"/>
      <c r="C7" s="169"/>
      <c r="D7" s="170"/>
      <c r="E7" s="169"/>
      <c r="F7" s="171"/>
      <c r="G7" s="170"/>
      <c r="H7" s="171"/>
    </row>
    <row r="8" customFormat="false" ht="15" hidden="false" customHeight="false" outlineLevel="0" collapsed="false">
      <c r="A8" s="168"/>
      <c r="B8" s="169"/>
      <c r="C8" s="169"/>
      <c r="D8" s="170"/>
      <c r="E8" s="169"/>
      <c r="F8" s="171"/>
      <c r="G8" s="170"/>
      <c r="H8" s="171"/>
    </row>
    <row r="9" customFormat="false" ht="15" hidden="false" customHeight="false" outlineLevel="0" collapsed="false">
      <c r="A9" s="168"/>
      <c r="B9" s="169"/>
      <c r="C9" s="169"/>
      <c r="D9" s="170"/>
      <c r="E9" s="169"/>
      <c r="F9" s="171"/>
      <c r="G9" s="170"/>
      <c r="H9" s="171"/>
    </row>
    <row r="10" customFormat="false" ht="15" hidden="false" customHeight="false" outlineLevel="0" collapsed="false">
      <c r="A10" s="168"/>
      <c r="B10" s="169"/>
      <c r="C10" s="169"/>
      <c r="D10" s="170"/>
      <c r="E10" s="169"/>
      <c r="F10" s="171"/>
      <c r="G10" s="170"/>
      <c r="H10" s="171"/>
    </row>
    <row r="11" customFormat="false" ht="15" hidden="false" customHeight="false" outlineLevel="0" collapsed="false">
      <c r="A11" s="168"/>
      <c r="B11" s="169"/>
      <c r="C11" s="169"/>
      <c r="D11" s="170"/>
      <c r="E11" s="169"/>
      <c r="F11" s="171"/>
      <c r="G11" s="170"/>
      <c r="H11" s="171"/>
    </row>
    <row r="12" customFormat="false" ht="15" hidden="false" customHeight="false" outlineLevel="0" collapsed="false">
      <c r="A12" s="168"/>
      <c r="B12" s="169"/>
      <c r="C12" s="169"/>
      <c r="D12" s="170"/>
      <c r="E12" s="169"/>
      <c r="F12" s="171"/>
      <c r="G12" s="170"/>
      <c r="H12" s="171"/>
    </row>
    <row r="13" customFormat="false" ht="15" hidden="false" customHeight="false" outlineLevel="0" collapsed="false">
      <c r="A13" s="168"/>
      <c r="B13" s="169"/>
      <c r="C13" s="169"/>
      <c r="D13" s="170"/>
      <c r="E13" s="169"/>
      <c r="F13" s="171"/>
      <c r="G13" s="170"/>
      <c r="H13" s="171"/>
    </row>
    <row r="14" customFormat="false" ht="15" hidden="false" customHeight="false" outlineLevel="0" collapsed="false">
      <c r="A14" s="168"/>
      <c r="B14" s="169"/>
      <c r="C14" s="169"/>
      <c r="D14" s="170"/>
      <c r="E14" s="169"/>
      <c r="F14" s="171"/>
      <c r="G14" s="170"/>
      <c r="H14" s="171"/>
    </row>
    <row r="15" customFormat="false" ht="15" hidden="false" customHeight="false" outlineLevel="0" collapsed="false">
      <c r="A15" s="168"/>
      <c r="B15" s="169"/>
      <c r="C15" s="169"/>
      <c r="D15" s="170"/>
      <c r="E15" s="169"/>
      <c r="F15" s="171"/>
      <c r="G15" s="170"/>
      <c r="H15" s="171"/>
    </row>
    <row r="16" customFormat="false" ht="15" hidden="false" customHeight="false" outlineLevel="0" collapsed="false">
      <c r="A16" s="168"/>
      <c r="B16" s="169"/>
      <c r="C16" s="169"/>
      <c r="D16" s="170"/>
      <c r="E16" s="169"/>
      <c r="F16" s="171"/>
      <c r="G16" s="170"/>
      <c r="H16" s="171"/>
    </row>
    <row r="17" customFormat="false" ht="15" hidden="false" customHeight="false" outlineLevel="0" collapsed="false">
      <c r="A17" s="168"/>
      <c r="B17" s="169"/>
      <c r="C17" s="169"/>
      <c r="D17" s="170"/>
      <c r="E17" s="169"/>
      <c r="F17" s="171"/>
      <c r="G17" s="170"/>
      <c r="H17" s="171"/>
    </row>
    <row r="18" customFormat="false" ht="15" hidden="false" customHeight="false" outlineLevel="0" collapsed="false">
      <c r="A18" s="168"/>
      <c r="B18" s="169"/>
      <c r="C18" s="169"/>
      <c r="D18" s="170"/>
      <c r="E18" s="169"/>
      <c r="F18" s="171"/>
      <c r="G18" s="170"/>
      <c r="H18" s="171"/>
    </row>
    <row r="19" customFormat="false" ht="15" hidden="false" customHeight="false" outlineLevel="0" collapsed="false">
      <c r="A19" s="168"/>
      <c r="B19" s="169"/>
      <c r="C19" s="169"/>
      <c r="D19" s="170"/>
      <c r="E19" s="169"/>
      <c r="F19" s="171"/>
      <c r="G19" s="170"/>
      <c r="H19" s="171"/>
    </row>
    <row r="20" customFormat="false" ht="15" hidden="false" customHeight="false" outlineLevel="0" collapsed="false">
      <c r="A20" s="168"/>
      <c r="B20" s="169"/>
      <c r="C20" s="169"/>
      <c r="D20" s="170"/>
      <c r="E20" s="169"/>
      <c r="F20" s="171"/>
      <c r="G20" s="170"/>
      <c r="H20" s="171"/>
    </row>
    <row r="21" customFormat="false" ht="15" hidden="false" customHeight="false" outlineLevel="0" collapsed="false">
      <c r="A21" s="168"/>
      <c r="B21" s="169"/>
      <c r="C21" s="169"/>
      <c r="D21" s="170"/>
      <c r="E21" s="169"/>
      <c r="F21" s="171"/>
      <c r="G21" s="170"/>
      <c r="H21" s="171"/>
    </row>
    <row r="22" customFormat="false" ht="15" hidden="false" customHeight="false" outlineLevel="0" collapsed="false">
      <c r="A22" s="168"/>
      <c r="B22" s="169"/>
      <c r="C22" s="169"/>
      <c r="D22" s="170"/>
      <c r="E22" s="169"/>
      <c r="F22" s="171"/>
      <c r="G22" s="170"/>
      <c r="H22" s="171"/>
    </row>
    <row r="23" customFormat="false" ht="15" hidden="false" customHeight="false" outlineLevel="0" collapsed="false">
      <c r="A23" s="168"/>
      <c r="B23" s="169"/>
      <c r="C23" s="169"/>
      <c r="D23" s="170"/>
      <c r="E23" s="169"/>
      <c r="F23" s="171"/>
      <c r="G23" s="170"/>
      <c r="H23" s="171"/>
    </row>
    <row r="24" customFormat="false" ht="15" hidden="false" customHeight="false" outlineLevel="0" collapsed="false">
      <c r="A24" s="168"/>
      <c r="B24" s="169"/>
      <c r="C24" s="169"/>
      <c r="D24" s="170"/>
      <c r="E24" s="169"/>
      <c r="F24" s="171"/>
      <c r="G24" s="170"/>
      <c r="H24" s="171"/>
    </row>
    <row r="25" customFormat="false" ht="15" hidden="false" customHeight="false" outlineLevel="0" collapsed="false">
      <c r="A25" s="168"/>
      <c r="B25" s="169"/>
      <c r="C25" s="169"/>
      <c r="D25" s="170"/>
      <c r="E25" s="169"/>
      <c r="F25" s="171"/>
      <c r="G25" s="170"/>
      <c r="H25" s="171"/>
    </row>
    <row r="26" customFormat="false" ht="15" hidden="false" customHeight="false" outlineLevel="0" collapsed="false">
      <c r="A26" s="168"/>
      <c r="B26" s="169"/>
      <c r="C26" s="169"/>
      <c r="D26" s="170"/>
      <c r="E26" s="169"/>
      <c r="F26" s="171"/>
      <c r="G26" s="170"/>
      <c r="H26" s="171"/>
    </row>
    <row r="27" customFormat="false" ht="15" hidden="false" customHeight="false" outlineLevel="0" collapsed="false">
      <c r="A27" s="168"/>
      <c r="B27" s="169"/>
      <c r="C27" s="169"/>
      <c r="D27" s="170"/>
      <c r="E27" s="169"/>
      <c r="F27" s="171"/>
      <c r="G27" s="170"/>
      <c r="H27" s="171"/>
    </row>
    <row r="28" customFormat="false" ht="15" hidden="false" customHeight="false" outlineLevel="0" collapsed="false">
      <c r="A28" s="168"/>
      <c r="B28" s="169"/>
      <c r="C28" s="169"/>
      <c r="D28" s="170"/>
      <c r="E28" s="169"/>
      <c r="F28" s="171"/>
      <c r="G28" s="170"/>
      <c r="H28" s="171"/>
    </row>
    <row r="29" customFormat="false" ht="15" hidden="false" customHeight="false" outlineLevel="0" collapsed="false">
      <c r="A29" s="168"/>
      <c r="B29" s="169"/>
      <c r="C29" s="169"/>
      <c r="D29" s="170"/>
      <c r="E29" s="169"/>
      <c r="F29" s="171"/>
      <c r="G29" s="170"/>
      <c r="H29" s="171"/>
    </row>
    <row r="30" customFormat="false" ht="15" hidden="false" customHeight="false" outlineLevel="0" collapsed="false">
      <c r="A30" s="168"/>
      <c r="B30" s="169"/>
      <c r="C30" s="169"/>
      <c r="D30" s="170"/>
      <c r="E30" s="169"/>
      <c r="F30" s="171"/>
      <c r="G30" s="170"/>
      <c r="H30" s="171"/>
    </row>
    <row r="31" customFormat="false" ht="15" hidden="false" customHeight="false" outlineLevel="0" collapsed="false">
      <c r="A31" s="168"/>
      <c r="B31" s="169"/>
      <c r="C31" s="169"/>
      <c r="D31" s="170"/>
      <c r="E31" s="169"/>
      <c r="F31" s="171"/>
      <c r="G31" s="170"/>
      <c r="H31" s="171"/>
    </row>
    <row r="32" customFormat="false" ht="15" hidden="false" customHeight="false" outlineLevel="0" collapsed="false">
      <c r="A32" s="168"/>
      <c r="B32" s="169"/>
      <c r="C32" s="169"/>
      <c r="D32" s="170"/>
      <c r="E32" s="169"/>
      <c r="F32" s="171"/>
      <c r="G32" s="170"/>
      <c r="H32" s="171"/>
    </row>
    <row r="33" customFormat="false" ht="15" hidden="false" customHeight="false" outlineLevel="0" collapsed="false">
      <c r="A33" s="168"/>
      <c r="B33" s="169"/>
      <c r="C33" s="169"/>
      <c r="D33" s="170"/>
      <c r="E33" s="169"/>
      <c r="F33" s="171"/>
      <c r="G33" s="170"/>
      <c r="H33" s="171"/>
    </row>
    <row r="34" customFormat="false" ht="15" hidden="false" customHeight="false" outlineLevel="0" collapsed="false">
      <c r="A34" s="168"/>
      <c r="B34" s="169"/>
      <c r="C34" s="169"/>
      <c r="D34" s="170"/>
      <c r="E34" s="169"/>
      <c r="F34" s="171"/>
      <c r="G34" s="170"/>
      <c r="H34" s="171"/>
    </row>
    <row r="35" customFormat="false" ht="15" hidden="false" customHeight="false" outlineLevel="0" collapsed="false">
      <c r="A35" s="168"/>
      <c r="B35" s="169"/>
      <c r="C35" s="169"/>
      <c r="D35" s="170"/>
      <c r="E35" s="169"/>
      <c r="F35" s="171"/>
      <c r="G35" s="170"/>
      <c r="H35" s="171"/>
    </row>
    <row r="36" customFormat="false" ht="15" hidden="false" customHeight="false" outlineLevel="0" collapsed="false">
      <c r="A36" s="168"/>
      <c r="B36" s="169"/>
      <c r="C36" s="169"/>
      <c r="D36" s="170"/>
      <c r="E36" s="169"/>
      <c r="F36" s="171"/>
      <c r="G36" s="170"/>
      <c r="H36" s="171"/>
    </row>
    <row r="37" customFormat="false" ht="15" hidden="false" customHeight="false" outlineLevel="0" collapsed="false">
      <c r="A37" s="168"/>
      <c r="B37" s="169"/>
      <c r="C37" s="169"/>
      <c r="D37" s="170"/>
      <c r="E37" s="169"/>
      <c r="F37" s="171"/>
      <c r="G37" s="170"/>
      <c r="H37" s="171"/>
    </row>
    <row r="38" customFormat="false" ht="15" hidden="false" customHeight="false" outlineLevel="0" collapsed="false">
      <c r="A38" s="168"/>
      <c r="B38" s="169"/>
      <c r="C38" s="169"/>
      <c r="D38" s="170"/>
      <c r="E38" s="169"/>
      <c r="F38" s="171"/>
      <c r="G38" s="170"/>
      <c r="H38" s="171"/>
    </row>
    <row r="39" customFormat="false" ht="15" hidden="false" customHeight="false" outlineLevel="0" collapsed="false">
      <c r="A39" s="168"/>
      <c r="B39" s="169"/>
      <c r="C39" s="169"/>
      <c r="D39" s="170"/>
      <c r="E39" s="169"/>
      <c r="F39" s="171"/>
      <c r="G39" s="170"/>
      <c r="H39" s="171"/>
    </row>
    <row r="40" customFormat="false" ht="15" hidden="false" customHeight="false" outlineLevel="0" collapsed="false">
      <c r="A40" s="168"/>
      <c r="B40" s="169"/>
      <c r="C40" s="169"/>
      <c r="D40" s="170"/>
      <c r="E40" s="169"/>
      <c r="F40" s="171"/>
      <c r="G40" s="170"/>
      <c r="H40" s="171"/>
    </row>
    <row r="41" customFormat="false" ht="15" hidden="false" customHeight="false" outlineLevel="0" collapsed="false">
      <c r="A41" s="168"/>
      <c r="B41" s="169"/>
      <c r="C41" s="169"/>
      <c r="D41" s="170"/>
      <c r="E41" s="169"/>
      <c r="F41" s="171"/>
      <c r="G41" s="170"/>
      <c r="H41" s="171"/>
    </row>
    <row r="42" customFormat="false" ht="15" hidden="false" customHeight="false" outlineLevel="0" collapsed="false">
      <c r="A42" s="168"/>
      <c r="B42" s="169"/>
      <c r="C42" s="169"/>
      <c r="D42" s="170"/>
      <c r="E42" s="169"/>
      <c r="F42" s="171"/>
      <c r="G42" s="170"/>
      <c r="H42" s="171"/>
    </row>
    <row r="43" customFormat="false" ht="15" hidden="false" customHeight="false" outlineLevel="0" collapsed="false">
      <c r="A43" s="168"/>
      <c r="B43" s="169"/>
      <c r="C43" s="169"/>
      <c r="D43" s="170"/>
      <c r="E43" s="169"/>
      <c r="F43" s="171"/>
      <c r="G43" s="170"/>
      <c r="H43" s="171"/>
    </row>
    <row r="44" customFormat="false" ht="15" hidden="false" customHeight="false" outlineLevel="0" collapsed="false">
      <c r="A44" s="168"/>
      <c r="B44" s="169"/>
      <c r="C44" s="169"/>
      <c r="D44" s="170"/>
      <c r="E44" s="169"/>
      <c r="F44" s="171"/>
      <c r="G44" s="170"/>
      <c r="H44" s="171"/>
    </row>
    <row r="45" customFormat="false" ht="15" hidden="false" customHeight="false" outlineLevel="0" collapsed="false">
      <c r="A45" s="168"/>
      <c r="B45" s="169"/>
      <c r="C45" s="169"/>
      <c r="D45" s="170"/>
      <c r="E45" s="169"/>
      <c r="F45" s="171"/>
      <c r="G45" s="170"/>
      <c r="H45" s="171"/>
    </row>
    <row r="46" customFormat="false" ht="15" hidden="false" customHeight="false" outlineLevel="0" collapsed="false">
      <c r="A46" s="168"/>
      <c r="B46" s="169"/>
      <c r="C46" s="169"/>
      <c r="D46" s="170"/>
      <c r="E46" s="169"/>
      <c r="F46" s="171"/>
      <c r="G46" s="170"/>
      <c r="H46" s="171"/>
    </row>
    <row r="47" customFormat="false" ht="15" hidden="false" customHeight="false" outlineLevel="0" collapsed="false">
      <c r="A47" s="168"/>
      <c r="B47" s="169"/>
      <c r="C47" s="169"/>
      <c r="D47" s="170"/>
      <c r="E47" s="169"/>
      <c r="F47" s="171"/>
      <c r="G47" s="170"/>
      <c r="H47" s="171"/>
    </row>
    <row r="48" customFormat="false" ht="15" hidden="false" customHeight="false" outlineLevel="0" collapsed="false">
      <c r="A48" s="168"/>
      <c r="B48" s="169"/>
      <c r="C48" s="169"/>
      <c r="D48" s="170"/>
      <c r="E48" s="169"/>
      <c r="F48" s="171"/>
      <c r="G48" s="170"/>
      <c r="H48" s="171"/>
    </row>
    <row r="49" customFormat="false" ht="15" hidden="false" customHeight="false" outlineLevel="0" collapsed="false">
      <c r="A49" s="168"/>
      <c r="B49" s="169"/>
      <c r="C49" s="169"/>
      <c r="D49" s="170"/>
      <c r="E49" s="169"/>
      <c r="F49" s="171"/>
      <c r="G49" s="170"/>
      <c r="H49" s="171"/>
    </row>
    <row r="50" customFormat="false" ht="15" hidden="false" customHeight="false" outlineLevel="0" collapsed="false">
      <c r="A50" s="168"/>
      <c r="B50" s="169"/>
      <c r="C50" s="169"/>
      <c r="D50" s="170"/>
      <c r="E50" s="169"/>
      <c r="F50" s="171"/>
      <c r="G50" s="170"/>
      <c r="H50" s="171"/>
    </row>
    <row r="51" customFormat="false" ht="15" hidden="false" customHeight="false" outlineLevel="0" collapsed="false">
      <c r="A51" s="168"/>
      <c r="B51" s="169"/>
      <c r="C51" s="169"/>
      <c r="D51" s="170"/>
      <c r="E51" s="169"/>
      <c r="F51" s="171"/>
      <c r="G51" s="170"/>
      <c r="H51" s="171"/>
    </row>
    <row r="52" customFormat="false" ht="15" hidden="false" customHeight="false" outlineLevel="0" collapsed="false">
      <c r="A52" s="168"/>
      <c r="B52" s="169"/>
      <c r="C52" s="169"/>
      <c r="D52" s="170"/>
      <c r="E52" s="169"/>
      <c r="F52" s="171"/>
      <c r="G52" s="170"/>
      <c r="H52" s="171"/>
    </row>
    <row r="53" customFormat="false" ht="15" hidden="false" customHeight="false" outlineLevel="0" collapsed="false">
      <c r="A53" s="168"/>
      <c r="B53" s="169"/>
      <c r="C53" s="169"/>
      <c r="D53" s="170"/>
      <c r="E53" s="169"/>
      <c r="F53" s="171"/>
      <c r="G53" s="170"/>
      <c r="H53" s="171"/>
    </row>
    <row r="54" customFormat="false" ht="15" hidden="false" customHeight="false" outlineLevel="0" collapsed="false">
      <c r="A54" s="168"/>
      <c r="B54" s="169"/>
      <c r="C54" s="169"/>
      <c r="D54" s="170"/>
      <c r="E54" s="169"/>
      <c r="F54" s="171"/>
      <c r="G54" s="170"/>
      <c r="H54" s="171"/>
    </row>
    <row r="55" customFormat="false" ht="15" hidden="false" customHeight="false" outlineLevel="0" collapsed="false">
      <c r="A55" s="168"/>
      <c r="B55" s="169"/>
      <c r="C55" s="169"/>
      <c r="D55" s="170"/>
      <c r="E55" s="169"/>
      <c r="F55" s="171"/>
      <c r="G55" s="170"/>
      <c r="H55" s="171"/>
    </row>
    <row r="56" customFormat="false" ht="15" hidden="false" customHeight="false" outlineLevel="0" collapsed="false">
      <c r="A56" s="168"/>
      <c r="B56" s="169"/>
      <c r="C56" s="169"/>
      <c r="D56" s="170"/>
      <c r="E56" s="169"/>
      <c r="F56" s="171"/>
      <c r="G56" s="170"/>
      <c r="H56" s="171"/>
    </row>
    <row r="57" customFormat="false" ht="15" hidden="false" customHeight="false" outlineLevel="0" collapsed="false">
      <c r="A57" s="168"/>
      <c r="B57" s="169"/>
      <c r="C57" s="169"/>
      <c r="D57" s="170"/>
      <c r="E57" s="169"/>
      <c r="F57" s="171"/>
      <c r="G57" s="170"/>
      <c r="H57" s="171"/>
    </row>
    <row r="58" customFormat="false" ht="15" hidden="false" customHeight="false" outlineLevel="0" collapsed="false">
      <c r="A58" s="168"/>
      <c r="B58" s="169"/>
      <c r="C58" s="169"/>
      <c r="D58" s="170"/>
      <c r="E58" s="169"/>
      <c r="F58" s="171"/>
      <c r="G58" s="170"/>
      <c r="H58" s="171"/>
    </row>
    <row r="59" customFormat="false" ht="15" hidden="false" customHeight="false" outlineLevel="0" collapsed="false">
      <c r="A59" s="168"/>
      <c r="B59" s="169"/>
      <c r="C59" s="169"/>
      <c r="D59" s="170"/>
      <c r="E59" s="169"/>
      <c r="F59" s="171"/>
      <c r="G59" s="170"/>
      <c r="H59" s="171"/>
    </row>
    <row r="60" customFormat="false" ht="15" hidden="false" customHeight="false" outlineLevel="0" collapsed="false">
      <c r="A60" s="168"/>
      <c r="B60" s="169"/>
      <c r="C60" s="169"/>
      <c r="D60" s="170"/>
      <c r="E60" s="169"/>
      <c r="F60" s="171"/>
      <c r="G60" s="170"/>
      <c r="H60" s="171"/>
    </row>
    <row r="61" customFormat="false" ht="15" hidden="false" customHeight="false" outlineLevel="0" collapsed="false">
      <c r="A61" s="168"/>
      <c r="B61" s="169"/>
      <c r="C61" s="169"/>
      <c r="D61" s="170"/>
      <c r="E61" s="169"/>
      <c r="F61" s="171"/>
      <c r="G61" s="170"/>
      <c r="H61" s="171"/>
    </row>
    <row r="62" customFormat="false" ht="15" hidden="false" customHeight="false" outlineLevel="0" collapsed="false">
      <c r="A62" s="168"/>
      <c r="B62" s="169"/>
      <c r="C62" s="169"/>
      <c r="D62" s="170"/>
      <c r="E62" s="169"/>
      <c r="F62" s="171"/>
      <c r="G62" s="170"/>
      <c r="H62" s="171"/>
    </row>
    <row r="63" customFormat="false" ht="15" hidden="false" customHeight="false" outlineLevel="0" collapsed="false">
      <c r="A63" s="168"/>
      <c r="B63" s="169"/>
      <c r="C63" s="169"/>
      <c r="D63" s="170"/>
      <c r="E63" s="169"/>
      <c r="F63" s="171"/>
      <c r="G63" s="170"/>
      <c r="H63" s="171"/>
    </row>
    <row r="64" customFormat="false" ht="15" hidden="false" customHeight="false" outlineLevel="0" collapsed="false">
      <c r="A64" s="168"/>
      <c r="B64" s="169"/>
      <c r="C64" s="169"/>
      <c r="D64" s="170"/>
      <c r="E64" s="169"/>
      <c r="F64" s="171"/>
      <c r="G64" s="170"/>
      <c r="H64" s="171"/>
    </row>
    <row r="65" customFormat="false" ht="15" hidden="false" customHeight="false" outlineLevel="0" collapsed="false">
      <c r="A65" s="168"/>
      <c r="B65" s="169"/>
      <c r="C65" s="169"/>
      <c r="D65" s="170"/>
      <c r="E65" s="169"/>
      <c r="F65" s="171"/>
      <c r="G65" s="170"/>
      <c r="H65" s="171"/>
    </row>
    <row r="66" customFormat="false" ht="15" hidden="false" customHeight="false" outlineLevel="0" collapsed="false">
      <c r="A66" s="168"/>
      <c r="B66" s="169"/>
      <c r="C66" s="169"/>
      <c r="D66" s="170"/>
      <c r="E66" s="169"/>
      <c r="F66" s="171"/>
      <c r="G66" s="170"/>
      <c r="H66" s="171"/>
    </row>
    <row r="67" customFormat="false" ht="15" hidden="false" customHeight="false" outlineLevel="0" collapsed="false">
      <c r="A67" s="168"/>
      <c r="B67" s="169"/>
      <c r="C67" s="169"/>
      <c r="D67" s="170"/>
      <c r="E67" s="169"/>
      <c r="F67" s="171"/>
      <c r="G67" s="170"/>
      <c r="H67" s="171"/>
    </row>
    <row r="68" customFormat="false" ht="15" hidden="false" customHeight="false" outlineLevel="0" collapsed="false">
      <c r="A68" s="168"/>
      <c r="B68" s="169"/>
      <c r="C68" s="169"/>
      <c r="D68" s="170"/>
      <c r="E68" s="169"/>
      <c r="F68" s="171"/>
      <c r="G68" s="170"/>
      <c r="H68" s="171"/>
    </row>
    <row r="69" customFormat="false" ht="15" hidden="false" customHeight="false" outlineLevel="0" collapsed="false">
      <c r="A69" s="168"/>
      <c r="B69" s="169"/>
      <c r="C69" s="169"/>
      <c r="D69" s="170"/>
      <c r="E69" s="169"/>
      <c r="F69" s="171"/>
      <c r="G69" s="170"/>
      <c r="H69" s="171"/>
    </row>
    <row r="70" customFormat="false" ht="15" hidden="false" customHeight="false" outlineLevel="0" collapsed="false">
      <c r="A70" s="168"/>
      <c r="B70" s="169"/>
      <c r="C70" s="169"/>
      <c r="D70" s="170"/>
      <c r="E70" s="169"/>
      <c r="F70" s="171"/>
      <c r="G70" s="170"/>
      <c r="H70" s="171"/>
    </row>
    <row r="71" customFormat="false" ht="15" hidden="false" customHeight="false" outlineLevel="0" collapsed="false">
      <c r="A71" s="168"/>
      <c r="B71" s="169"/>
      <c r="C71" s="169"/>
      <c r="D71" s="170"/>
      <c r="E71" s="169"/>
      <c r="F71" s="171"/>
      <c r="G71" s="170"/>
      <c r="H71" s="171"/>
    </row>
    <row r="72" customFormat="false" ht="15" hidden="false" customHeight="false" outlineLevel="0" collapsed="false">
      <c r="A72" s="168"/>
      <c r="B72" s="169"/>
      <c r="C72" s="169"/>
      <c r="D72" s="170"/>
      <c r="E72" s="169"/>
      <c r="F72" s="171"/>
      <c r="G72" s="170"/>
      <c r="H72" s="171"/>
    </row>
    <row r="73" customFormat="false" ht="15" hidden="false" customHeight="false" outlineLevel="0" collapsed="false">
      <c r="A73" s="168"/>
      <c r="B73" s="169"/>
      <c r="C73" s="169"/>
      <c r="D73" s="170"/>
      <c r="E73" s="169"/>
      <c r="F73" s="171"/>
      <c r="G73" s="170"/>
      <c r="H73" s="171"/>
    </row>
    <row r="74" customFormat="false" ht="15" hidden="false" customHeight="false" outlineLevel="0" collapsed="false">
      <c r="A74" s="168"/>
      <c r="B74" s="169"/>
      <c r="C74" s="169"/>
      <c r="D74" s="170"/>
      <c r="E74" s="169"/>
      <c r="F74" s="171"/>
      <c r="G74" s="170"/>
      <c r="H74" s="171"/>
    </row>
    <row r="75" customFormat="false" ht="15" hidden="false" customHeight="false" outlineLevel="0" collapsed="false">
      <c r="A75" s="168"/>
      <c r="B75" s="169"/>
      <c r="C75" s="169"/>
      <c r="D75" s="170"/>
      <c r="E75" s="169"/>
      <c r="F75" s="171"/>
      <c r="G75" s="170"/>
      <c r="H75" s="171"/>
    </row>
    <row r="76" customFormat="false" ht="15" hidden="false" customHeight="false" outlineLevel="0" collapsed="false">
      <c r="A76" s="168"/>
      <c r="B76" s="169"/>
      <c r="C76" s="169"/>
      <c r="D76" s="170"/>
      <c r="E76" s="169"/>
      <c r="F76" s="171"/>
      <c r="G76" s="170"/>
      <c r="H76" s="171"/>
    </row>
    <row r="77" customFormat="false" ht="15" hidden="false" customHeight="false" outlineLevel="0" collapsed="false">
      <c r="A77" s="168"/>
      <c r="B77" s="169"/>
      <c r="C77" s="169"/>
      <c r="D77" s="170"/>
      <c r="E77" s="169"/>
      <c r="F77" s="171"/>
      <c r="G77" s="170"/>
      <c r="H77" s="171"/>
    </row>
    <row r="78" customFormat="false" ht="15" hidden="false" customHeight="false" outlineLevel="0" collapsed="false">
      <c r="A78" s="168"/>
      <c r="B78" s="169"/>
      <c r="C78" s="169"/>
      <c r="D78" s="170"/>
      <c r="E78" s="169"/>
      <c r="F78" s="171"/>
      <c r="G78" s="170"/>
      <c r="H78" s="171"/>
    </row>
    <row r="79" customFormat="false" ht="15" hidden="false" customHeight="false" outlineLevel="0" collapsed="false">
      <c r="A79" s="168"/>
      <c r="B79" s="169"/>
      <c r="C79" s="169"/>
      <c r="D79" s="170"/>
      <c r="E79" s="169"/>
      <c r="F79" s="171"/>
      <c r="G79" s="170"/>
      <c r="H79" s="171"/>
    </row>
    <row r="80" customFormat="false" ht="15" hidden="false" customHeight="false" outlineLevel="0" collapsed="false">
      <c r="A80" s="168"/>
      <c r="B80" s="169"/>
      <c r="C80" s="169"/>
      <c r="D80" s="170"/>
      <c r="E80" s="169"/>
      <c r="F80" s="171"/>
      <c r="G80" s="170"/>
      <c r="H80" s="171"/>
    </row>
    <row r="81" customFormat="false" ht="15" hidden="false" customHeight="false" outlineLevel="0" collapsed="false">
      <c r="A81" s="168"/>
      <c r="B81" s="169"/>
      <c r="C81" s="169"/>
      <c r="D81" s="170"/>
      <c r="E81" s="169"/>
      <c r="F81" s="171"/>
      <c r="G81" s="170"/>
      <c r="H81" s="171"/>
    </row>
    <row r="82" customFormat="false" ht="15" hidden="false" customHeight="false" outlineLevel="0" collapsed="false">
      <c r="A82" s="168"/>
      <c r="B82" s="169"/>
      <c r="C82" s="169"/>
      <c r="D82" s="170"/>
      <c r="E82" s="169"/>
      <c r="F82" s="171"/>
      <c r="G82" s="170"/>
      <c r="H82" s="171"/>
    </row>
    <row r="83" customFormat="false" ht="15" hidden="false" customHeight="false" outlineLevel="0" collapsed="false">
      <c r="A83" s="168"/>
      <c r="B83" s="169"/>
      <c r="C83" s="169"/>
      <c r="D83" s="170"/>
      <c r="E83" s="169"/>
      <c r="F83" s="171"/>
      <c r="G83" s="170"/>
      <c r="H83" s="171"/>
    </row>
    <row r="84" customFormat="false" ht="15" hidden="false" customHeight="false" outlineLevel="0" collapsed="false">
      <c r="A84" s="168"/>
      <c r="B84" s="169"/>
      <c r="C84" s="169"/>
      <c r="D84" s="170"/>
      <c r="E84" s="169"/>
      <c r="F84" s="171"/>
      <c r="G84" s="170"/>
      <c r="H84" s="171"/>
    </row>
    <row r="85" customFormat="false" ht="15" hidden="false" customHeight="false" outlineLevel="0" collapsed="false">
      <c r="A85" s="168"/>
      <c r="B85" s="169"/>
      <c r="C85" s="169"/>
      <c r="D85" s="170"/>
      <c r="E85" s="169"/>
      <c r="F85" s="171"/>
      <c r="G85" s="170"/>
      <c r="H85" s="171"/>
    </row>
    <row r="86" customFormat="false" ht="15" hidden="false" customHeight="false" outlineLevel="0" collapsed="false">
      <c r="A86" s="168"/>
      <c r="B86" s="169"/>
      <c r="C86" s="169"/>
      <c r="D86" s="170"/>
      <c r="E86" s="169"/>
      <c r="F86" s="171"/>
      <c r="G86" s="170"/>
      <c r="H86" s="171"/>
    </row>
    <row r="87" customFormat="false" ht="15" hidden="false" customHeight="false" outlineLevel="0" collapsed="false">
      <c r="A87" s="168"/>
      <c r="B87" s="169"/>
      <c r="C87" s="169"/>
      <c r="D87" s="170"/>
      <c r="E87" s="169"/>
      <c r="F87" s="171"/>
      <c r="G87" s="170"/>
      <c r="H87" s="171"/>
    </row>
    <row r="88" customFormat="false" ht="15" hidden="false" customHeight="false" outlineLevel="0" collapsed="false">
      <c r="A88" s="168"/>
      <c r="B88" s="169"/>
      <c r="C88" s="169"/>
      <c r="D88" s="170"/>
      <c r="E88" s="169"/>
      <c r="F88" s="171"/>
      <c r="G88" s="170"/>
      <c r="H88" s="171"/>
    </row>
    <row r="89" customFormat="false" ht="15" hidden="false" customHeight="false" outlineLevel="0" collapsed="false">
      <c r="A89" s="168"/>
      <c r="B89" s="169"/>
      <c r="C89" s="169"/>
      <c r="D89" s="170"/>
      <c r="E89" s="169"/>
      <c r="F89" s="171"/>
      <c r="G89" s="170"/>
      <c r="H89" s="171"/>
    </row>
    <row r="90" customFormat="false" ht="15" hidden="false" customHeight="false" outlineLevel="0" collapsed="false">
      <c r="A90" s="168"/>
      <c r="B90" s="169"/>
      <c r="C90" s="169"/>
      <c r="D90" s="170"/>
      <c r="E90" s="169"/>
      <c r="F90" s="171"/>
      <c r="G90" s="170"/>
      <c r="H90" s="171"/>
    </row>
    <row r="91" customFormat="false" ht="15" hidden="false" customHeight="false" outlineLevel="0" collapsed="false">
      <c r="A91" s="168"/>
      <c r="B91" s="169"/>
      <c r="C91" s="169"/>
      <c r="D91" s="170"/>
      <c r="E91" s="169"/>
      <c r="F91" s="171"/>
      <c r="G91" s="170"/>
      <c r="H91" s="171"/>
    </row>
    <row r="92" customFormat="false" ht="15" hidden="false" customHeight="false" outlineLevel="0" collapsed="false">
      <c r="A92" s="168"/>
      <c r="B92" s="169"/>
      <c r="C92" s="169"/>
      <c r="D92" s="170"/>
      <c r="E92" s="169"/>
      <c r="F92" s="171"/>
      <c r="G92" s="170"/>
      <c r="H92" s="171"/>
    </row>
    <row r="93" customFormat="false" ht="15" hidden="false" customHeight="false" outlineLevel="0" collapsed="false">
      <c r="A93" s="168"/>
      <c r="B93" s="169"/>
      <c r="C93" s="169"/>
      <c r="D93" s="170"/>
      <c r="E93" s="169"/>
      <c r="F93" s="171"/>
      <c r="G93" s="170"/>
      <c r="H93" s="171"/>
    </row>
    <row r="94" customFormat="false" ht="15" hidden="false" customHeight="false" outlineLevel="0" collapsed="false">
      <c r="A94" s="168"/>
      <c r="B94" s="169"/>
      <c r="C94" s="169"/>
      <c r="D94" s="170"/>
      <c r="E94" s="169"/>
      <c r="F94" s="171"/>
      <c r="G94" s="170"/>
      <c r="H94" s="171"/>
    </row>
    <row r="95" customFormat="false" ht="15" hidden="false" customHeight="false" outlineLevel="0" collapsed="false">
      <c r="A95" s="168"/>
      <c r="B95" s="169"/>
      <c r="C95" s="169"/>
      <c r="D95" s="170"/>
      <c r="E95" s="169"/>
      <c r="F95" s="171"/>
      <c r="G95" s="170"/>
      <c r="H95" s="171"/>
    </row>
    <row r="96" customFormat="false" ht="15" hidden="false" customHeight="false" outlineLevel="0" collapsed="false">
      <c r="A96" s="168"/>
      <c r="B96" s="169"/>
      <c r="C96" s="169"/>
      <c r="D96" s="170"/>
      <c r="E96" s="169"/>
      <c r="F96" s="171"/>
      <c r="G96" s="170"/>
      <c r="H96" s="171"/>
    </row>
    <row r="97" customFormat="false" ht="15" hidden="false" customHeight="false" outlineLevel="0" collapsed="false">
      <c r="A97" s="168"/>
      <c r="B97" s="169"/>
      <c r="C97" s="169"/>
      <c r="D97" s="170"/>
      <c r="E97" s="169"/>
      <c r="F97" s="171"/>
      <c r="G97" s="170"/>
      <c r="H97" s="171"/>
    </row>
    <row r="98" customFormat="false" ht="15" hidden="false" customHeight="false" outlineLevel="0" collapsed="false">
      <c r="A98" s="168"/>
      <c r="B98" s="169"/>
      <c r="C98" s="169"/>
      <c r="D98" s="170"/>
      <c r="E98" s="169"/>
      <c r="F98" s="171"/>
      <c r="G98" s="170"/>
      <c r="H98" s="171"/>
    </row>
    <row r="99" customFormat="false" ht="15" hidden="false" customHeight="false" outlineLevel="0" collapsed="false">
      <c r="A99" s="168"/>
      <c r="B99" s="169"/>
      <c r="C99" s="169"/>
      <c r="D99" s="170"/>
      <c r="E99" s="169"/>
      <c r="F99" s="171"/>
      <c r="G99" s="170"/>
      <c r="H99" s="171"/>
    </row>
    <row r="100" customFormat="false" ht="15" hidden="false" customHeight="false" outlineLevel="0" collapsed="false">
      <c r="A100" s="168"/>
      <c r="B100" s="169"/>
      <c r="C100" s="169"/>
      <c r="D100" s="170"/>
      <c r="E100" s="169"/>
      <c r="F100" s="171"/>
      <c r="G100" s="170"/>
      <c r="H100" s="171"/>
    </row>
    <row r="101" customFormat="false" ht="15" hidden="false" customHeight="false" outlineLevel="0" collapsed="false">
      <c r="A101" s="168"/>
      <c r="B101" s="169"/>
      <c r="C101" s="169"/>
      <c r="D101" s="170"/>
      <c r="E101" s="169"/>
      <c r="F101" s="171"/>
      <c r="G101" s="170"/>
      <c r="H101" s="171"/>
    </row>
    <row r="102" customFormat="false" ht="15" hidden="false" customHeight="false" outlineLevel="0" collapsed="false">
      <c r="A102" s="168"/>
      <c r="B102" s="169"/>
      <c r="C102" s="169"/>
      <c r="D102" s="170"/>
      <c r="E102" s="169"/>
      <c r="F102" s="171"/>
      <c r="G102" s="170"/>
      <c r="H102" s="171"/>
    </row>
    <row r="103" customFormat="false" ht="15" hidden="false" customHeight="false" outlineLevel="0" collapsed="false">
      <c r="A103" s="168"/>
      <c r="B103" s="169"/>
      <c r="C103" s="169"/>
      <c r="D103" s="170"/>
      <c r="E103" s="169"/>
      <c r="F103" s="171"/>
      <c r="G103" s="170"/>
      <c r="H103" s="171"/>
    </row>
    <row r="104" customFormat="false" ht="15" hidden="false" customHeight="false" outlineLevel="0" collapsed="false">
      <c r="A104" s="168"/>
      <c r="B104" s="169"/>
      <c r="C104" s="169"/>
      <c r="D104" s="170"/>
      <c r="E104" s="169"/>
      <c r="F104" s="171"/>
      <c r="G104" s="170"/>
      <c r="H104" s="171"/>
    </row>
    <row r="105" customFormat="false" ht="15" hidden="false" customHeight="false" outlineLevel="0" collapsed="false">
      <c r="A105" s="168"/>
      <c r="B105" s="169"/>
      <c r="C105" s="169"/>
      <c r="D105" s="170"/>
      <c r="E105" s="169"/>
      <c r="F105" s="171"/>
      <c r="G105" s="170"/>
      <c r="H105" s="171"/>
    </row>
    <row r="108" customFormat="false" ht="24" hidden="false" customHeight="true" outlineLevel="0" collapsed="false">
      <c r="A108" s="161" t="s">
        <v>235</v>
      </c>
      <c r="B108" s="161"/>
      <c r="C108" s="161"/>
      <c r="D108" s="161"/>
      <c r="E108" s="161"/>
      <c r="F108" s="161"/>
      <c r="G108" s="161"/>
      <c r="H108" s="162" t="str">
        <f aca="false">HYPERLINK("#'Daily Dashboard'!A1","← Back to Dashboard")</f>
        <v>← Back to Dashboard</v>
      </c>
    </row>
    <row r="109" customFormat="false" ht="28" hidden="false" customHeight="true" outlineLevel="0" collapsed="false">
      <c r="A109" s="163" t="s">
        <v>54</v>
      </c>
      <c r="B109" s="163" t="s">
        <v>55</v>
      </c>
      <c r="C109" s="163" t="s">
        <v>232</v>
      </c>
      <c r="D109" s="163" t="s">
        <v>233</v>
      </c>
      <c r="E109" s="163" t="s">
        <v>92</v>
      </c>
      <c r="F109" s="163" t="s">
        <v>93</v>
      </c>
      <c r="G109" s="163" t="s">
        <v>234</v>
      </c>
      <c r="H109" s="163" t="s">
        <v>95</v>
      </c>
    </row>
    <row r="110" customFormat="false" ht="35.05" hidden="false" customHeight="false" outlineLevel="0" collapsed="false">
      <c r="A110" s="164" t="str">
        <f aca="false">_xlfn._xlws.FILTER('Portfolio Register'!$A$5:$A$104,('Portfolio Register'!$A$5:$A$104&lt;&gt;"")*(((('Portfolio Register'!$L$5:$L$104="MISSING DATE")+('Portfolio Register'!$L$5:$L$104="CHECK INPUT"))+(('Portfolio Register'!$P$5:$P$104="MISSING DATE")+('Portfolio Register'!$P$5:$P$104="CHECK INPUT"))+(('Portfolio Register'!$T$5:$T$104="MISSING DATE")+('Portfolio Register'!$T$5:$T$104="CHECK INPUT"))&gt;0)),"No buildings currently match this alert")</f>
        <v>No buildings currently match this alert</v>
      </c>
      <c r="B110" s="165" t="str">
        <f aca="false">_xlfn._xlws.FILTER('Portfolio Register'!$B$5:$B$104,('Portfolio Register'!$A$5:$A$104&lt;&gt;"")*(((('Portfolio Register'!$L$5:$L$104="MISSING DATE")+('Portfolio Register'!$L$5:$L$104="CHECK INPUT"))+(('Portfolio Register'!$P$5:$P$104="MISSING DATE")+('Portfolio Register'!$P$5:$P$104="CHECK INPUT"))+(('Portfolio Register'!$T$5:$T$104="MISSING DATE")+('Portfolio Register'!$T$5:$T$104="CHECK INPUT"))&gt;0)),"")</f>
        <v/>
      </c>
      <c r="C110" s="165" t="str">
        <f aca="false">_xlfn._xlws.FILTER(IF('Portfolio Register'!$A$5:$A$104&lt;&gt;"",IF((('Portfolio Register'!$L$5:$L$104="MISSING DATE")+('Portfolio Register'!$L$5:$L$104="CHECK INPUT")),"AFSS; ","")&amp;IF((('Portfolio Register'!$P$5:$P$104="MISSING DATE")+('Portfolio Register'!$P$5:$P$104="CHECK INPUT")),"Insurance; ","")&amp;IF((('Portfolio Register'!$T$5:$T$104="MISSING DATE")+('Portfolio Register'!$T$5:$T$104="CHECK INPUT")),"Lift; ",""),""),('Portfolio Register'!$A$5:$A$104&lt;&gt;"")*(((('Portfolio Register'!$L$5:$L$104="MISSING DATE")+('Portfolio Register'!$L$5:$L$104="CHECK INPUT"))+(('Portfolio Register'!$P$5:$P$104="MISSING DATE")+('Portfolio Register'!$P$5:$P$104="CHECK INPUT"))+(('Portfolio Register'!$T$5:$T$104="MISSING DATE")+('Portfolio Register'!$T$5:$T$104="CHECK INPUT"))&gt;0)),"")</f>
      </c>
      <c r="D110" s="166" t="str">
        <f aca="false">_xlfn._xlws.FILTER(IF('Portfolio Register'!$A$5:$A$104&lt;&gt;"","",""),('Portfolio Register'!$A$5:$A$104&lt;&gt;"")*(((('Portfolio Register'!$L$5:$L$104="MISSING DATE")+('Portfolio Register'!$L$5:$L$104="CHECK INPUT"))+(('Portfolio Register'!$P$5:$P$104="MISSING DATE")+('Portfolio Register'!$P$5:$P$104="CHECK INPUT"))+(('Portfolio Register'!$T$5:$T$104="MISSING DATE")+('Portfolio Register'!$T$5:$T$104="CHECK INPUT"))&gt;0)),"")</f>
      </c>
      <c r="E110" s="165" t="str">
        <f aca="false">_xlfn._xlws.FILTER(IF('Portfolio Register'!$A$5:$A$104&lt;&gt;"","Missing or invalid compliance due date",""),('Portfolio Register'!$A$5:$A$104&lt;&gt;"")*(((('Portfolio Register'!$L$5:$L$104="MISSING DATE")+('Portfolio Register'!$L$5:$L$104="CHECK INPUT"))+(('Portfolio Register'!$P$5:$P$104="MISSING DATE")+('Portfolio Register'!$P$5:$P$104="CHECK INPUT"))+(('Portfolio Register'!$T$5:$T$104="MISSING DATE")+('Portfolio Register'!$T$5:$T$104="CHECK INPUT"))&gt;0)),"")</f>
      </c>
      <c r="F110" s="167" t="str">
        <f aca="false">_xlfn._xlws.FILTER('Portfolio Register'!$V$5:$V$104,('Portfolio Register'!$A$5:$A$104&lt;&gt;"")*(((('Portfolio Register'!$L$5:$L$104="MISSING DATE")+('Portfolio Register'!$L$5:$L$104="CHECK INPUT"))+(('Portfolio Register'!$P$5:$P$104="MISSING DATE")+('Portfolio Register'!$P$5:$P$104="CHECK INPUT"))+(('Portfolio Register'!$T$5:$T$104="MISSING DATE")+('Portfolio Register'!$T$5:$T$104="CHECK INPUT"))&gt;0)),"")</f>
        <v/>
      </c>
      <c r="G110" s="166" t="str">
        <f aca="false">_xlfn._xlws.FILTER('Portfolio Register'!$W$5:$W$104,('Portfolio Register'!$A$5:$A$104&lt;&gt;"")*(((('Portfolio Register'!$L$5:$L$104="MISSING DATE")+('Portfolio Register'!$L$5:$L$104="CHECK INPUT"))+(('Portfolio Register'!$P$5:$P$104="MISSING DATE")+('Portfolio Register'!$P$5:$P$104="CHECK INPUT"))+(('Portfolio Register'!$T$5:$T$104="MISSING DATE")+('Portfolio Register'!$T$5:$T$104="CHECK INPUT"))&gt;0)),"")</f>
        <v/>
      </c>
      <c r="H110" s="167" t="str">
        <f aca="false">_xlfn._xlws.FILTER('Portfolio Register'!$X$5:$X$104,('Portfolio Register'!$A$5:$A$104&lt;&gt;"")*(((('Portfolio Register'!$L$5:$L$104="MISSING DATE")+('Portfolio Register'!$L$5:$L$104="CHECK INPUT"))+(('Portfolio Register'!$P$5:$P$104="MISSING DATE")+('Portfolio Register'!$P$5:$P$104="CHECK INPUT"))+(('Portfolio Register'!$T$5:$T$104="MISSING DATE")+('Portfolio Register'!$T$5:$T$104="CHECK INPUT"))&gt;0)),"")</f>
        <v/>
      </c>
    </row>
    <row r="111" customFormat="false" ht="15" hidden="false" customHeight="false" outlineLevel="0" collapsed="false">
      <c r="A111" s="168"/>
      <c r="B111" s="169"/>
      <c r="C111" s="169"/>
      <c r="D111" s="170"/>
      <c r="E111" s="169"/>
      <c r="F111" s="171"/>
      <c r="G111" s="170"/>
      <c r="H111" s="171"/>
    </row>
    <row r="112" customFormat="false" ht="15" hidden="false" customHeight="false" outlineLevel="0" collapsed="false">
      <c r="A112" s="168"/>
      <c r="B112" s="169"/>
      <c r="C112" s="169"/>
      <c r="D112" s="170"/>
      <c r="E112" s="169"/>
      <c r="F112" s="171"/>
      <c r="G112" s="170"/>
      <c r="H112" s="171"/>
    </row>
    <row r="113" customFormat="false" ht="15" hidden="false" customHeight="false" outlineLevel="0" collapsed="false">
      <c r="A113" s="168"/>
      <c r="B113" s="169"/>
      <c r="C113" s="169"/>
      <c r="D113" s="170"/>
      <c r="E113" s="169"/>
      <c r="F113" s="171"/>
      <c r="G113" s="170"/>
      <c r="H113" s="171"/>
    </row>
    <row r="114" customFormat="false" ht="15" hidden="false" customHeight="false" outlineLevel="0" collapsed="false">
      <c r="A114" s="168"/>
      <c r="B114" s="169"/>
      <c r="C114" s="169"/>
      <c r="D114" s="170"/>
      <c r="E114" s="169"/>
      <c r="F114" s="171"/>
      <c r="G114" s="170"/>
      <c r="H114" s="171"/>
    </row>
    <row r="115" customFormat="false" ht="15" hidden="false" customHeight="false" outlineLevel="0" collapsed="false">
      <c r="A115" s="168"/>
      <c r="B115" s="169"/>
      <c r="C115" s="169"/>
      <c r="D115" s="170"/>
      <c r="E115" s="169"/>
      <c r="F115" s="171"/>
      <c r="G115" s="170"/>
      <c r="H115" s="171"/>
    </row>
    <row r="116" customFormat="false" ht="15" hidden="false" customHeight="false" outlineLevel="0" collapsed="false">
      <c r="A116" s="168"/>
      <c r="B116" s="169"/>
      <c r="C116" s="169"/>
      <c r="D116" s="170"/>
      <c r="E116" s="169"/>
      <c r="F116" s="171"/>
      <c r="G116" s="170"/>
      <c r="H116" s="171"/>
    </row>
    <row r="117" customFormat="false" ht="15" hidden="false" customHeight="false" outlineLevel="0" collapsed="false">
      <c r="A117" s="168"/>
      <c r="B117" s="169"/>
      <c r="C117" s="169"/>
      <c r="D117" s="170"/>
      <c r="E117" s="169"/>
      <c r="F117" s="171"/>
      <c r="G117" s="170"/>
      <c r="H117" s="171"/>
    </row>
    <row r="118" customFormat="false" ht="15" hidden="false" customHeight="false" outlineLevel="0" collapsed="false">
      <c r="A118" s="168"/>
      <c r="B118" s="169"/>
      <c r="C118" s="169"/>
      <c r="D118" s="170"/>
      <c r="E118" s="169"/>
      <c r="F118" s="171"/>
      <c r="G118" s="170"/>
      <c r="H118" s="171"/>
    </row>
    <row r="119" customFormat="false" ht="15" hidden="false" customHeight="false" outlineLevel="0" collapsed="false">
      <c r="A119" s="168"/>
      <c r="B119" s="169"/>
      <c r="C119" s="169"/>
      <c r="D119" s="170"/>
      <c r="E119" s="169"/>
      <c r="F119" s="171"/>
      <c r="G119" s="170"/>
      <c r="H119" s="171"/>
    </row>
    <row r="120" customFormat="false" ht="15" hidden="false" customHeight="false" outlineLevel="0" collapsed="false">
      <c r="A120" s="168"/>
      <c r="B120" s="169"/>
      <c r="C120" s="169"/>
      <c r="D120" s="170"/>
      <c r="E120" s="169"/>
      <c r="F120" s="171"/>
      <c r="G120" s="170"/>
      <c r="H120" s="171"/>
    </row>
    <row r="121" customFormat="false" ht="15" hidden="false" customHeight="false" outlineLevel="0" collapsed="false">
      <c r="A121" s="168"/>
      <c r="B121" s="169"/>
      <c r="C121" s="169"/>
      <c r="D121" s="170"/>
      <c r="E121" s="169"/>
      <c r="F121" s="171"/>
      <c r="G121" s="170"/>
      <c r="H121" s="171"/>
    </row>
    <row r="122" customFormat="false" ht="15" hidden="false" customHeight="false" outlineLevel="0" collapsed="false">
      <c r="A122" s="168"/>
      <c r="B122" s="169"/>
      <c r="C122" s="169"/>
      <c r="D122" s="170"/>
      <c r="E122" s="169"/>
      <c r="F122" s="171"/>
      <c r="G122" s="170"/>
      <c r="H122" s="171"/>
    </row>
    <row r="123" customFormat="false" ht="15" hidden="false" customHeight="false" outlineLevel="0" collapsed="false">
      <c r="A123" s="168"/>
      <c r="B123" s="169"/>
      <c r="C123" s="169"/>
      <c r="D123" s="170"/>
      <c r="E123" s="169"/>
      <c r="F123" s="171"/>
      <c r="G123" s="170"/>
      <c r="H123" s="171"/>
    </row>
    <row r="124" customFormat="false" ht="15" hidden="false" customHeight="false" outlineLevel="0" collapsed="false">
      <c r="A124" s="168"/>
      <c r="B124" s="169"/>
      <c r="C124" s="169"/>
      <c r="D124" s="170"/>
      <c r="E124" s="169"/>
      <c r="F124" s="171"/>
      <c r="G124" s="170"/>
      <c r="H124" s="171"/>
    </row>
    <row r="125" customFormat="false" ht="15" hidden="false" customHeight="false" outlineLevel="0" collapsed="false">
      <c r="A125" s="168"/>
      <c r="B125" s="169"/>
      <c r="C125" s="169"/>
      <c r="D125" s="170"/>
      <c r="E125" s="169"/>
      <c r="F125" s="171"/>
      <c r="G125" s="170"/>
      <c r="H125" s="171"/>
    </row>
    <row r="126" customFormat="false" ht="15" hidden="false" customHeight="false" outlineLevel="0" collapsed="false">
      <c r="A126" s="168"/>
      <c r="B126" s="169"/>
      <c r="C126" s="169"/>
      <c r="D126" s="170"/>
      <c r="E126" s="169"/>
      <c r="F126" s="171"/>
      <c r="G126" s="170"/>
      <c r="H126" s="171"/>
    </row>
    <row r="127" customFormat="false" ht="15" hidden="false" customHeight="false" outlineLevel="0" collapsed="false">
      <c r="A127" s="168"/>
      <c r="B127" s="169"/>
      <c r="C127" s="169"/>
      <c r="D127" s="170"/>
      <c r="E127" s="169"/>
      <c r="F127" s="171"/>
      <c r="G127" s="170"/>
      <c r="H127" s="171"/>
    </row>
    <row r="128" customFormat="false" ht="15" hidden="false" customHeight="false" outlineLevel="0" collapsed="false">
      <c r="A128" s="168"/>
      <c r="B128" s="169"/>
      <c r="C128" s="169"/>
      <c r="D128" s="170"/>
      <c r="E128" s="169"/>
      <c r="F128" s="171"/>
      <c r="G128" s="170"/>
      <c r="H128" s="171"/>
    </row>
    <row r="129" customFormat="false" ht="15" hidden="false" customHeight="false" outlineLevel="0" collapsed="false">
      <c r="A129" s="168"/>
      <c r="B129" s="169"/>
      <c r="C129" s="169"/>
      <c r="D129" s="170"/>
      <c r="E129" s="169"/>
      <c r="F129" s="171"/>
      <c r="G129" s="170"/>
      <c r="H129" s="171"/>
    </row>
    <row r="130" customFormat="false" ht="15" hidden="false" customHeight="false" outlineLevel="0" collapsed="false">
      <c r="A130" s="168"/>
      <c r="B130" s="169"/>
      <c r="C130" s="169"/>
      <c r="D130" s="170"/>
      <c r="E130" s="169"/>
      <c r="F130" s="171"/>
      <c r="G130" s="170"/>
      <c r="H130" s="171"/>
    </row>
    <row r="131" customFormat="false" ht="15" hidden="false" customHeight="false" outlineLevel="0" collapsed="false">
      <c r="A131" s="168"/>
      <c r="B131" s="169"/>
      <c r="C131" s="169"/>
      <c r="D131" s="170"/>
      <c r="E131" s="169"/>
      <c r="F131" s="171"/>
      <c r="G131" s="170"/>
      <c r="H131" s="171"/>
    </row>
    <row r="132" customFormat="false" ht="15" hidden="false" customHeight="false" outlineLevel="0" collapsed="false">
      <c r="A132" s="168"/>
      <c r="B132" s="169"/>
      <c r="C132" s="169"/>
      <c r="D132" s="170"/>
      <c r="E132" s="169"/>
      <c r="F132" s="171"/>
      <c r="G132" s="170"/>
      <c r="H132" s="171"/>
    </row>
    <row r="133" customFormat="false" ht="15" hidden="false" customHeight="false" outlineLevel="0" collapsed="false">
      <c r="A133" s="168"/>
      <c r="B133" s="169"/>
      <c r="C133" s="169"/>
      <c r="D133" s="170"/>
      <c r="E133" s="169"/>
      <c r="F133" s="171"/>
      <c r="G133" s="170"/>
      <c r="H133" s="171"/>
    </row>
    <row r="134" customFormat="false" ht="15" hidden="false" customHeight="false" outlineLevel="0" collapsed="false">
      <c r="A134" s="168"/>
      <c r="B134" s="169"/>
      <c r="C134" s="169"/>
      <c r="D134" s="170"/>
      <c r="E134" s="169"/>
      <c r="F134" s="171"/>
      <c r="G134" s="170"/>
      <c r="H134" s="171"/>
    </row>
    <row r="135" customFormat="false" ht="15" hidden="false" customHeight="false" outlineLevel="0" collapsed="false">
      <c r="A135" s="168"/>
      <c r="B135" s="169"/>
      <c r="C135" s="169"/>
      <c r="D135" s="170"/>
      <c r="E135" s="169"/>
      <c r="F135" s="171"/>
      <c r="G135" s="170"/>
      <c r="H135" s="171"/>
    </row>
    <row r="136" customFormat="false" ht="15" hidden="false" customHeight="false" outlineLevel="0" collapsed="false">
      <c r="A136" s="168"/>
      <c r="B136" s="169"/>
      <c r="C136" s="169"/>
      <c r="D136" s="170"/>
      <c r="E136" s="169"/>
      <c r="F136" s="171"/>
      <c r="G136" s="170"/>
      <c r="H136" s="171"/>
    </row>
    <row r="137" customFormat="false" ht="15" hidden="false" customHeight="false" outlineLevel="0" collapsed="false">
      <c r="A137" s="168"/>
      <c r="B137" s="169"/>
      <c r="C137" s="169"/>
      <c r="D137" s="170"/>
      <c r="E137" s="169"/>
      <c r="F137" s="171"/>
      <c r="G137" s="170"/>
      <c r="H137" s="171"/>
    </row>
    <row r="138" customFormat="false" ht="15" hidden="false" customHeight="false" outlineLevel="0" collapsed="false">
      <c r="A138" s="168"/>
      <c r="B138" s="169"/>
      <c r="C138" s="169"/>
      <c r="D138" s="170"/>
      <c r="E138" s="169"/>
      <c r="F138" s="171"/>
      <c r="G138" s="170"/>
      <c r="H138" s="171"/>
    </row>
    <row r="139" customFormat="false" ht="15" hidden="false" customHeight="false" outlineLevel="0" collapsed="false">
      <c r="A139" s="168"/>
      <c r="B139" s="169"/>
      <c r="C139" s="169"/>
      <c r="D139" s="170"/>
      <c r="E139" s="169"/>
      <c r="F139" s="171"/>
      <c r="G139" s="170"/>
      <c r="H139" s="171"/>
    </row>
    <row r="140" customFormat="false" ht="15" hidden="false" customHeight="false" outlineLevel="0" collapsed="false">
      <c r="A140" s="168"/>
      <c r="B140" s="169"/>
      <c r="C140" s="169"/>
      <c r="D140" s="170"/>
      <c r="E140" s="169"/>
      <c r="F140" s="171"/>
      <c r="G140" s="170"/>
      <c r="H140" s="171"/>
    </row>
    <row r="141" customFormat="false" ht="15" hidden="false" customHeight="false" outlineLevel="0" collapsed="false">
      <c r="A141" s="168"/>
      <c r="B141" s="169"/>
      <c r="C141" s="169"/>
      <c r="D141" s="170"/>
      <c r="E141" s="169"/>
      <c r="F141" s="171"/>
      <c r="G141" s="170"/>
      <c r="H141" s="171"/>
    </row>
    <row r="142" customFormat="false" ht="15" hidden="false" customHeight="false" outlineLevel="0" collapsed="false">
      <c r="A142" s="168"/>
      <c r="B142" s="169"/>
      <c r="C142" s="169"/>
      <c r="D142" s="170"/>
      <c r="E142" s="169"/>
      <c r="F142" s="171"/>
      <c r="G142" s="170"/>
      <c r="H142" s="171"/>
    </row>
    <row r="143" customFormat="false" ht="15" hidden="false" customHeight="false" outlineLevel="0" collapsed="false">
      <c r="A143" s="168"/>
      <c r="B143" s="169"/>
      <c r="C143" s="169"/>
      <c r="D143" s="170"/>
      <c r="E143" s="169"/>
      <c r="F143" s="171"/>
      <c r="G143" s="170"/>
      <c r="H143" s="171"/>
    </row>
    <row r="144" customFormat="false" ht="15" hidden="false" customHeight="false" outlineLevel="0" collapsed="false">
      <c r="A144" s="168"/>
      <c r="B144" s="169"/>
      <c r="C144" s="169"/>
      <c r="D144" s="170"/>
      <c r="E144" s="169"/>
      <c r="F144" s="171"/>
      <c r="G144" s="170"/>
      <c r="H144" s="171"/>
    </row>
    <row r="145" customFormat="false" ht="15" hidden="false" customHeight="false" outlineLevel="0" collapsed="false">
      <c r="A145" s="168"/>
      <c r="B145" s="169"/>
      <c r="C145" s="169"/>
      <c r="D145" s="170"/>
      <c r="E145" s="169"/>
      <c r="F145" s="171"/>
      <c r="G145" s="170"/>
      <c r="H145" s="171"/>
    </row>
    <row r="146" customFormat="false" ht="15" hidden="false" customHeight="false" outlineLevel="0" collapsed="false">
      <c r="A146" s="168"/>
      <c r="B146" s="169"/>
      <c r="C146" s="169"/>
      <c r="D146" s="170"/>
      <c r="E146" s="169"/>
      <c r="F146" s="171"/>
      <c r="G146" s="170"/>
      <c r="H146" s="171"/>
    </row>
    <row r="147" customFormat="false" ht="15" hidden="false" customHeight="false" outlineLevel="0" collapsed="false">
      <c r="A147" s="168"/>
      <c r="B147" s="169"/>
      <c r="C147" s="169"/>
      <c r="D147" s="170"/>
      <c r="E147" s="169"/>
      <c r="F147" s="171"/>
      <c r="G147" s="170"/>
      <c r="H147" s="171"/>
    </row>
    <row r="148" customFormat="false" ht="15" hidden="false" customHeight="false" outlineLevel="0" collapsed="false">
      <c r="A148" s="168"/>
      <c r="B148" s="169"/>
      <c r="C148" s="169"/>
      <c r="D148" s="170"/>
      <c r="E148" s="169"/>
      <c r="F148" s="171"/>
      <c r="G148" s="170"/>
      <c r="H148" s="171"/>
    </row>
    <row r="149" customFormat="false" ht="15" hidden="false" customHeight="false" outlineLevel="0" collapsed="false">
      <c r="A149" s="168"/>
      <c r="B149" s="169"/>
      <c r="C149" s="169"/>
      <c r="D149" s="170"/>
      <c r="E149" s="169"/>
      <c r="F149" s="171"/>
      <c r="G149" s="170"/>
      <c r="H149" s="171"/>
    </row>
    <row r="150" customFormat="false" ht="15" hidden="false" customHeight="false" outlineLevel="0" collapsed="false">
      <c r="A150" s="168"/>
      <c r="B150" s="169"/>
      <c r="C150" s="169"/>
      <c r="D150" s="170"/>
      <c r="E150" s="169"/>
      <c r="F150" s="171"/>
      <c r="G150" s="170"/>
      <c r="H150" s="171"/>
    </row>
    <row r="151" customFormat="false" ht="15" hidden="false" customHeight="false" outlineLevel="0" collapsed="false">
      <c r="A151" s="168"/>
      <c r="B151" s="169"/>
      <c r="C151" s="169"/>
      <c r="D151" s="170"/>
      <c r="E151" s="169"/>
      <c r="F151" s="171"/>
      <c r="G151" s="170"/>
      <c r="H151" s="171"/>
    </row>
    <row r="152" customFormat="false" ht="15" hidden="false" customHeight="false" outlineLevel="0" collapsed="false">
      <c r="A152" s="168"/>
      <c r="B152" s="169"/>
      <c r="C152" s="169"/>
      <c r="D152" s="170"/>
      <c r="E152" s="169"/>
      <c r="F152" s="171"/>
      <c r="G152" s="170"/>
      <c r="H152" s="171"/>
    </row>
    <row r="153" customFormat="false" ht="15" hidden="false" customHeight="false" outlineLevel="0" collapsed="false">
      <c r="A153" s="168"/>
      <c r="B153" s="169"/>
      <c r="C153" s="169"/>
      <c r="D153" s="170"/>
      <c r="E153" s="169"/>
      <c r="F153" s="171"/>
      <c r="G153" s="170"/>
      <c r="H153" s="171"/>
    </row>
    <row r="154" customFormat="false" ht="15" hidden="false" customHeight="false" outlineLevel="0" collapsed="false">
      <c r="A154" s="168"/>
      <c r="B154" s="169"/>
      <c r="C154" s="169"/>
      <c r="D154" s="170"/>
      <c r="E154" s="169"/>
      <c r="F154" s="171"/>
      <c r="G154" s="170"/>
      <c r="H154" s="171"/>
    </row>
    <row r="155" customFormat="false" ht="15" hidden="false" customHeight="false" outlineLevel="0" collapsed="false">
      <c r="A155" s="168"/>
      <c r="B155" s="169"/>
      <c r="C155" s="169"/>
      <c r="D155" s="170"/>
      <c r="E155" s="169"/>
      <c r="F155" s="171"/>
      <c r="G155" s="170"/>
      <c r="H155" s="171"/>
    </row>
    <row r="156" customFormat="false" ht="15" hidden="false" customHeight="false" outlineLevel="0" collapsed="false">
      <c r="A156" s="168"/>
      <c r="B156" s="169"/>
      <c r="C156" s="169"/>
      <c r="D156" s="170"/>
      <c r="E156" s="169"/>
      <c r="F156" s="171"/>
      <c r="G156" s="170"/>
      <c r="H156" s="171"/>
    </row>
    <row r="157" customFormat="false" ht="15" hidden="false" customHeight="false" outlineLevel="0" collapsed="false">
      <c r="A157" s="168"/>
      <c r="B157" s="169"/>
      <c r="C157" s="169"/>
      <c r="D157" s="170"/>
      <c r="E157" s="169"/>
      <c r="F157" s="171"/>
      <c r="G157" s="170"/>
      <c r="H157" s="171"/>
    </row>
    <row r="158" customFormat="false" ht="15" hidden="false" customHeight="false" outlineLevel="0" collapsed="false">
      <c r="A158" s="168"/>
      <c r="B158" s="169"/>
      <c r="C158" s="169"/>
      <c r="D158" s="170"/>
      <c r="E158" s="169"/>
      <c r="F158" s="171"/>
      <c r="G158" s="170"/>
      <c r="H158" s="171"/>
    </row>
    <row r="159" customFormat="false" ht="15" hidden="false" customHeight="false" outlineLevel="0" collapsed="false">
      <c r="A159" s="168"/>
      <c r="B159" s="169"/>
      <c r="C159" s="169"/>
      <c r="D159" s="170"/>
      <c r="E159" s="169"/>
      <c r="F159" s="171"/>
      <c r="G159" s="170"/>
      <c r="H159" s="171"/>
    </row>
    <row r="160" customFormat="false" ht="15" hidden="false" customHeight="false" outlineLevel="0" collapsed="false">
      <c r="A160" s="168"/>
      <c r="B160" s="169"/>
      <c r="C160" s="169"/>
      <c r="D160" s="170"/>
      <c r="E160" s="169"/>
      <c r="F160" s="171"/>
      <c r="G160" s="170"/>
      <c r="H160" s="171"/>
    </row>
    <row r="161" customFormat="false" ht="15" hidden="false" customHeight="false" outlineLevel="0" collapsed="false">
      <c r="A161" s="168"/>
      <c r="B161" s="169"/>
      <c r="C161" s="169"/>
      <c r="D161" s="170"/>
      <c r="E161" s="169"/>
      <c r="F161" s="171"/>
      <c r="G161" s="170"/>
      <c r="H161" s="171"/>
    </row>
    <row r="162" customFormat="false" ht="15" hidden="false" customHeight="false" outlineLevel="0" collapsed="false">
      <c r="A162" s="168"/>
      <c r="B162" s="169"/>
      <c r="C162" s="169"/>
      <c r="D162" s="170"/>
      <c r="E162" s="169"/>
      <c r="F162" s="171"/>
      <c r="G162" s="170"/>
      <c r="H162" s="171"/>
    </row>
    <row r="163" customFormat="false" ht="15" hidden="false" customHeight="false" outlineLevel="0" collapsed="false">
      <c r="A163" s="168"/>
      <c r="B163" s="169"/>
      <c r="C163" s="169"/>
      <c r="D163" s="170"/>
      <c r="E163" s="169"/>
      <c r="F163" s="171"/>
      <c r="G163" s="170"/>
      <c r="H163" s="171"/>
    </row>
    <row r="164" customFormat="false" ht="15" hidden="false" customHeight="false" outlineLevel="0" collapsed="false">
      <c r="A164" s="168"/>
      <c r="B164" s="169"/>
      <c r="C164" s="169"/>
      <c r="D164" s="170"/>
      <c r="E164" s="169"/>
      <c r="F164" s="171"/>
      <c r="G164" s="170"/>
      <c r="H164" s="171"/>
    </row>
    <row r="165" customFormat="false" ht="15" hidden="false" customHeight="false" outlineLevel="0" collapsed="false">
      <c r="A165" s="168"/>
      <c r="B165" s="169"/>
      <c r="C165" s="169"/>
      <c r="D165" s="170"/>
      <c r="E165" s="169"/>
      <c r="F165" s="171"/>
      <c r="G165" s="170"/>
      <c r="H165" s="171"/>
    </row>
    <row r="166" customFormat="false" ht="15" hidden="false" customHeight="false" outlineLevel="0" collapsed="false">
      <c r="A166" s="168"/>
      <c r="B166" s="169"/>
      <c r="C166" s="169"/>
      <c r="D166" s="170"/>
      <c r="E166" s="169"/>
      <c r="F166" s="171"/>
      <c r="G166" s="170"/>
      <c r="H166" s="171"/>
    </row>
    <row r="167" customFormat="false" ht="15" hidden="false" customHeight="false" outlineLevel="0" collapsed="false">
      <c r="A167" s="168"/>
      <c r="B167" s="169"/>
      <c r="C167" s="169"/>
      <c r="D167" s="170"/>
      <c r="E167" s="169"/>
      <c r="F167" s="171"/>
      <c r="G167" s="170"/>
      <c r="H167" s="171"/>
    </row>
    <row r="168" customFormat="false" ht="15" hidden="false" customHeight="false" outlineLevel="0" collapsed="false">
      <c r="A168" s="168"/>
      <c r="B168" s="169"/>
      <c r="C168" s="169"/>
      <c r="D168" s="170"/>
      <c r="E168" s="169"/>
      <c r="F168" s="171"/>
      <c r="G168" s="170"/>
      <c r="H168" s="171"/>
    </row>
    <row r="169" customFormat="false" ht="15" hidden="false" customHeight="false" outlineLevel="0" collapsed="false">
      <c r="A169" s="168"/>
      <c r="B169" s="169"/>
      <c r="C169" s="169"/>
      <c r="D169" s="170"/>
      <c r="E169" s="169"/>
      <c r="F169" s="171"/>
      <c r="G169" s="170"/>
      <c r="H169" s="171"/>
    </row>
    <row r="170" customFormat="false" ht="15" hidden="false" customHeight="false" outlineLevel="0" collapsed="false">
      <c r="A170" s="168"/>
      <c r="B170" s="169"/>
      <c r="C170" s="169"/>
      <c r="D170" s="170"/>
      <c r="E170" s="169"/>
      <c r="F170" s="171"/>
      <c r="G170" s="170"/>
      <c r="H170" s="171"/>
    </row>
    <row r="171" customFormat="false" ht="15" hidden="false" customHeight="false" outlineLevel="0" collapsed="false">
      <c r="A171" s="168"/>
      <c r="B171" s="169"/>
      <c r="C171" s="169"/>
      <c r="D171" s="170"/>
      <c r="E171" s="169"/>
      <c r="F171" s="171"/>
      <c r="G171" s="170"/>
      <c r="H171" s="171"/>
    </row>
    <row r="172" customFormat="false" ht="15" hidden="false" customHeight="false" outlineLevel="0" collapsed="false">
      <c r="A172" s="168"/>
      <c r="B172" s="169"/>
      <c r="C172" s="169"/>
      <c r="D172" s="170"/>
      <c r="E172" s="169"/>
      <c r="F172" s="171"/>
      <c r="G172" s="170"/>
      <c r="H172" s="171"/>
    </row>
    <row r="173" customFormat="false" ht="15" hidden="false" customHeight="false" outlineLevel="0" collapsed="false">
      <c r="A173" s="168"/>
      <c r="B173" s="169"/>
      <c r="C173" s="169"/>
      <c r="D173" s="170"/>
      <c r="E173" s="169"/>
      <c r="F173" s="171"/>
      <c r="G173" s="170"/>
      <c r="H173" s="171"/>
    </row>
    <row r="174" customFormat="false" ht="15" hidden="false" customHeight="false" outlineLevel="0" collapsed="false">
      <c r="A174" s="168"/>
      <c r="B174" s="169"/>
      <c r="C174" s="169"/>
      <c r="D174" s="170"/>
      <c r="E174" s="169"/>
      <c r="F174" s="171"/>
      <c r="G174" s="170"/>
      <c r="H174" s="171"/>
    </row>
    <row r="175" customFormat="false" ht="15" hidden="false" customHeight="false" outlineLevel="0" collapsed="false">
      <c r="A175" s="168"/>
      <c r="B175" s="169"/>
      <c r="C175" s="169"/>
      <c r="D175" s="170"/>
      <c r="E175" s="169"/>
      <c r="F175" s="171"/>
      <c r="G175" s="170"/>
      <c r="H175" s="171"/>
    </row>
    <row r="176" customFormat="false" ht="15" hidden="false" customHeight="false" outlineLevel="0" collapsed="false">
      <c r="A176" s="168"/>
      <c r="B176" s="169"/>
      <c r="C176" s="169"/>
      <c r="D176" s="170"/>
      <c r="E176" s="169"/>
      <c r="F176" s="171"/>
      <c r="G176" s="170"/>
      <c r="H176" s="171"/>
    </row>
    <row r="177" customFormat="false" ht="15" hidden="false" customHeight="false" outlineLevel="0" collapsed="false">
      <c r="A177" s="168"/>
      <c r="B177" s="169"/>
      <c r="C177" s="169"/>
      <c r="D177" s="170"/>
      <c r="E177" s="169"/>
      <c r="F177" s="171"/>
      <c r="G177" s="170"/>
      <c r="H177" s="171"/>
    </row>
    <row r="178" customFormat="false" ht="15" hidden="false" customHeight="false" outlineLevel="0" collapsed="false">
      <c r="A178" s="168"/>
      <c r="B178" s="169"/>
      <c r="C178" s="169"/>
      <c r="D178" s="170"/>
      <c r="E178" s="169"/>
      <c r="F178" s="171"/>
      <c r="G178" s="170"/>
      <c r="H178" s="171"/>
    </row>
    <row r="179" customFormat="false" ht="15" hidden="false" customHeight="false" outlineLevel="0" collapsed="false">
      <c r="A179" s="168"/>
      <c r="B179" s="169"/>
      <c r="C179" s="169"/>
      <c r="D179" s="170"/>
      <c r="E179" s="169"/>
      <c r="F179" s="171"/>
      <c r="G179" s="170"/>
      <c r="H179" s="171"/>
    </row>
    <row r="180" customFormat="false" ht="15" hidden="false" customHeight="false" outlineLevel="0" collapsed="false">
      <c r="A180" s="168"/>
      <c r="B180" s="169"/>
      <c r="C180" s="169"/>
      <c r="D180" s="170"/>
      <c r="E180" s="169"/>
      <c r="F180" s="171"/>
      <c r="G180" s="170"/>
      <c r="H180" s="171"/>
    </row>
    <row r="181" customFormat="false" ht="15" hidden="false" customHeight="false" outlineLevel="0" collapsed="false">
      <c r="A181" s="168"/>
      <c r="B181" s="169"/>
      <c r="C181" s="169"/>
      <c r="D181" s="170"/>
      <c r="E181" s="169"/>
      <c r="F181" s="171"/>
      <c r="G181" s="170"/>
      <c r="H181" s="171"/>
    </row>
    <row r="182" customFormat="false" ht="15" hidden="false" customHeight="false" outlineLevel="0" collapsed="false">
      <c r="A182" s="168"/>
      <c r="B182" s="169"/>
      <c r="C182" s="169"/>
      <c r="D182" s="170"/>
      <c r="E182" s="169"/>
      <c r="F182" s="171"/>
      <c r="G182" s="170"/>
      <c r="H182" s="171"/>
    </row>
    <row r="183" customFormat="false" ht="15" hidden="false" customHeight="false" outlineLevel="0" collapsed="false">
      <c r="A183" s="168"/>
      <c r="B183" s="169"/>
      <c r="C183" s="169"/>
      <c r="D183" s="170"/>
      <c r="E183" s="169"/>
      <c r="F183" s="171"/>
      <c r="G183" s="170"/>
      <c r="H183" s="171"/>
    </row>
    <row r="184" customFormat="false" ht="15" hidden="false" customHeight="false" outlineLevel="0" collapsed="false">
      <c r="A184" s="168"/>
      <c r="B184" s="169"/>
      <c r="C184" s="169"/>
      <c r="D184" s="170"/>
      <c r="E184" s="169"/>
      <c r="F184" s="171"/>
      <c r="G184" s="170"/>
      <c r="H184" s="171"/>
    </row>
    <row r="185" customFormat="false" ht="15" hidden="false" customHeight="false" outlineLevel="0" collapsed="false">
      <c r="A185" s="168"/>
      <c r="B185" s="169"/>
      <c r="C185" s="169"/>
      <c r="D185" s="170"/>
      <c r="E185" s="169"/>
      <c r="F185" s="171"/>
      <c r="G185" s="170"/>
      <c r="H185" s="171"/>
    </row>
    <row r="186" customFormat="false" ht="15" hidden="false" customHeight="false" outlineLevel="0" collapsed="false">
      <c r="A186" s="168"/>
      <c r="B186" s="169"/>
      <c r="C186" s="169"/>
      <c r="D186" s="170"/>
      <c r="E186" s="169"/>
      <c r="F186" s="171"/>
      <c r="G186" s="170"/>
      <c r="H186" s="171"/>
    </row>
    <row r="187" customFormat="false" ht="15" hidden="false" customHeight="false" outlineLevel="0" collapsed="false">
      <c r="A187" s="168"/>
      <c r="B187" s="169"/>
      <c r="C187" s="169"/>
      <c r="D187" s="170"/>
      <c r="E187" s="169"/>
      <c r="F187" s="171"/>
      <c r="G187" s="170"/>
      <c r="H187" s="171"/>
    </row>
    <row r="188" customFormat="false" ht="15" hidden="false" customHeight="false" outlineLevel="0" collapsed="false">
      <c r="A188" s="168"/>
      <c r="B188" s="169"/>
      <c r="C188" s="169"/>
      <c r="D188" s="170"/>
      <c r="E188" s="169"/>
      <c r="F188" s="171"/>
      <c r="G188" s="170"/>
      <c r="H188" s="171"/>
    </row>
    <row r="189" customFormat="false" ht="15" hidden="false" customHeight="false" outlineLevel="0" collapsed="false">
      <c r="A189" s="168"/>
      <c r="B189" s="169"/>
      <c r="C189" s="169"/>
      <c r="D189" s="170"/>
      <c r="E189" s="169"/>
      <c r="F189" s="171"/>
      <c r="G189" s="170"/>
      <c r="H189" s="171"/>
    </row>
    <row r="190" customFormat="false" ht="15" hidden="false" customHeight="false" outlineLevel="0" collapsed="false">
      <c r="A190" s="168"/>
      <c r="B190" s="169"/>
      <c r="C190" s="169"/>
      <c r="D190" s="170"/>
      <c r="E190" s="169"/>
      <c r="F190" s="171"/>
      <c r="G190" s="170"/>
      <c r="H190" s="171"/>
    </row>
    <row r="191" customFormat="false" ht="15" hidden="false" customHeight="false" outlineLevel="0" collapsed="false">
      <c r="A191" s="168"/>
      <c r="B191" s="169"/>
      <c r="C191" s="169"/>
      <c r="D191" s="170"/>
      <c r="E191" s="169"/>
      <c r="F191" s="171"/>
      <c r="G191" s="170"/>
      <c r="H191" s="171"/>
    </row>
    <row r="192" customFormat="false" ht="15" hidden="false" customHeight="false" outlineLevel="0" collapsed="false">
      <c r="A192" s="168"/>
      <c r="B192" s="169"/>
      <c r="C192" s="169"/>
      <c r="D192" s="170"/>
      <c r="E192" s="169"/>
      <c r="F192" s="171"/>
      <c r="G192" s="170"/>
      <c r="H192" s="171"/>
    </row>
    <row r="193" customFormat="false" ht="15" hidden="false" customHeight="false" outlineLevel="0" collapsed="false">
      <c r="A193" s="168"/>
      <c r="B193" s="169"/>
      <c r="C193" s="169"/>
      <c r="D193" s="170"/>
      <c r="E193" s="169"/>
      <c r="F193" s="171"/>
      <c r="G193" s="170"/>
      <c r="H193" s="171"/>
    </row>
    <row r="194" customFormat="false" ht="15" hidden="false" customHeight="false" outlineLevel="0" collapsed="false">
      <c r="A194" s="168"/>
      <c r="B194" s="169"/>
      <c r="C194" s="169"/>
      <c r="D194" s="170"/>
      <c r="E194" s="169"/>
      <c r="F194" s="171"/>
      <c r="G194" s="170"/>
      <c r="H194" s="171"/>
    </row>
    <row r="195" customFormat="false" ht="15" hidden="false" customHeight="false" outlineLevel="0" collapsed="false">
      <c r="A195" s="168"/>
      <c r="B195" s="169"/>
      <c r="C195" s="169"/>
      <c r="D195" s="170"/>
      <c r="E195" s="169"/>
      <c r="F195" s="171"/>
      <c r="G195" s="170"/>
      <c r="H195" s="171"/>
    </row>
    <row r="196" customFormat="false" ht="15" hidden="false" customHeight="false" outlineLevel="0" collapsed="false">
      <c r="A196" s="168"/>
      <c r="B196" s="169"/>
      <c r="C196" s="169"/>
      <c r="D196" s="170"/>
      <c r="E196" s="169"/>
      <c r="F196" s="171"/>
      <c r="G196" s="170"/>
      <c r="H196" s="171"/>
    </row>
    <row r="197" customFormat="false" ht="15" hidden="false" customHeight="false" outlineLevel="0" collapsed="false">
      <c r="A197" s="168"/>
      <c r="B197" s="169"/>
      <c r="C197" s="169"/>
      <c r="D197" s="170"/>
      <c r="E197" s="169"/>
      <c r="F197" s="171"/>
      <c r="G197" s="170"/>
      <c r="H197" s="171"/>
    </row>
    <row r="198" customFormat="false" ht="15" hidden="false" customHeight="false" outlineLevel="0" collapsed="false">
      <c r="A198" s="168"/>
      <c r="B198" s="169"/>
      <c r="C198" s="169"/>
      <c r="D198" s="170"/>
      <c r="E198" s="169"/>
      <c r="F198" s="171"/>
      <c r="G198" s="170"/>
      <c r="H198" s="171"/>
    </row>
    <row r="199" customFormat="false" ht="15" hidden="false" customHeight="false" outlineLevel="0" collapsed="false">
      <c r="A199" s="168"/>
      <c r="B199" s="169"/>
      <c r="C199" s="169"/>
      <c r="D199" s="170"/>
      <c r="E199" s="169"/>
      <c r="F199" s="171"/>
      <c r="G199" s="170"/>
      <c r="H199" s="171"/>
    </row>
    <row r="200" customFormat="false" ht="15" hidden="false" customHeight="false" outlineLevel="0" collapsed="false">
      <c r="A200" s="168"/>
      <c r="B200" s="169"/>
      <c r="C200" s="169"/>
      <c r="D200" s="170"/>
      <c r="E200" s="169"/>
      <c r="F200" s="171"/>
      <c r="G200" s="170"/>
      <c r="H200" s="171"/>
    </row>
    <row r="201" customFormat="false" ht="15" hidden="false" customHeight="false" outlineLevel="0" collapsed="false">
      <c r="A201" s="168"/>
      <c r="B201" s="169"/>
      <c r="C201" s="169"/>
      <c r="D201" s="170"/>
      <c r="E201" s="169"/>
      <c r="F201" s="171"/>
      <c r="G201" s="170"/>
      <c r="H201" s="171"/>
    </row>
    <row r="202" customFormat="false" ht="15" hidden="false" customHeight="false" outlineLevel="0" collapsed="false">
      <c r="A202" s="168"/>
      <c r="B202" s="169"/>
      <c r="C202" s="169"/>
      <c r="D202" s="170"/>
      <c r="E202" s="169"/>
      <c r="F202" s="171"/>
      <c r="G202" s="170"/>
      <c r="H202" s="171"/>
    </row>
    <row r="203" customFormat="false" ht="15" hidden="false" customHeight="false" outlineLevel="0" collapsed="false">
      <c r="A203" s="168"/>
      <c r="B203" s="169"/>
      <c r="C203" s="169"/>
      <c r="D203" s="170"/>
      <c r="E203" s="169"/>
      <c r="F203" s="171"/>
      <c r="G203" s="170"/>
      <c r="H203" s="171"/>
    </row>
    <row r="204" customFormat="false" ht="15" hidden="false" customHeight="false" outlineLevel="0" collapsed="false">
      <c r="A204" s="168"/>
      <c r="B204" s="169"/>
      <c r="C204" s="169"/>
      <c r="D204" s="170"/>
      <c r="E204" s="169"/>
      <c r="F204" s="171"/>
      <c r="G204" s="170"/>
      <c r="H204" s="171"/>
    </row>
    <row r="205" customFormat="false" ht="15" hidden="false" customHeight="false" outlineLevel="0" collapsed="false">
      <c r="A205" s="168"/>
      <c r="B205" s="169"/>
      <c r="C205" s="169"/>
      <c r="D205" s="170"/>
      <c r="E205" s="169"/>
      <c r="F205" s="171"/>
      <c r="G205" s="170"/>
      <c r="H205" s="171"/>
    </row>
    <row r="206" customFormat="false" ht="15" hidden="false" customHeight="false" outlineLevel="0" collapsed="false">
      <c r="A206" s="168"/>
      <c r="B206" s="169"/>
      <c r="C206" s="169"/>
      <c r="D206" s="170"/>
      <c r="E206" s="169"/>
      <c r="F206" s="171"/>
      <c r="G206" s="170"/>
      <c r="H206" s="171"/>
    </row>
    <row r="207" customFormat="false" ht="15" hidden="false" customHeight="false" outlineLevel="0" collapsed="false">
      <c r="A207" s="168"/>
      <c r="B207" s="169"/>
      <c r="C207" s="169"/>
      <c r="D207" s="170"/>
      <c r="E207" s="169"/>
      <c r="F207" s="171"/>
      <c r="G207" s="170"/>
      <c r="H207" s="171"/>
    </row>
    <row r="208" customFormat="false" ht="15" hidden="false" customHeight="false" outlineLevel="0" collapsed="false">
      <c r="A208" s="168"/>
      <c r="B208" s="169"/>
      <c r="C208" s="169"/>
      <c r="D208" s="170"/>
      <c r="E208" s="169"/>
      <c r="F208" s="171"/>
      <c r="G208" s="170"/>
      <c r="H208" s="171"/>
    </row>
    <row r="209" customFormat="false" ht="15" hidden="false" customHeight="false" outlineLevel="0" collapsed="false">
      <c r="A209" s="168"/>
      <c r="B209" s="169"/>
      <c r="C209" s="169"/>
      <c r="D209" s="170"/>
      <c r="E209" s="169"/>
      <c r="F209" s="171"/>
      <c r="G209" s="170"/>
      <c r="H209" s="171"/>
    </row>
    <row r="212" customFormat="false" ht="24" hidden="false" customHeight="true" outlineLevel="0" collapsed="false">
      <c r="A212" s="161" t="s">
        <v>236</v>
      </c>
      <c r="B212" s="161"/>
      <c r="C212" s="161"/>
      <c r="D212" s="161"/>
      <c r="E212" s="161"/>
      <c r="F212" s="161"/>
      <c r="G212" s="161"/>
      <c r="H212" s="162" t="str">
        <f aca="false">HYPERLINK("#'Daily Dashboard'!A1","← Back to Dashboard")</f>
        <v>← Back to Dashboard</v>
      </c>
    </row>
    <row r="213" customFormat="false" ht="28" hidden="false" customHeight="true" outlineLevel="0" collapsed="false">
      <c r="A213" s="163" t="s">
        <v>54</v>
      </c>
      <c r="B213" s="163" t="s">
        <v>55</v>
      </c>
      <c r="C213" s="163" t="s">
        <v>232</v>
      </c>
      <c r="D213" s="163" t="s">
        <v>233</v>
      </c>
      <c r="E213" s="163" t="s">
        <v>92</v>
      </c>
      <c r="F213" s="163" t="s">
        <v>93</v>
      </c>
      <c r="G213" s="163" t="s">
        <v>234</v>
      </c>
      <c r="H213" s="163" t="s">
        <v>95</v>
      </c>
    </row>
    <row r="214" customFormat="false" ht="35.05" hidden="false" customHeight="false" outlineLevel="0" collapsed="false">
      <c r="A214" s="164" t="str">
        <f aca="false">_xlfn._xlws.FILTER('Portfolio Register'!$A$5:$A$104,('Portfolio Register'!$A$5:$A$104&lt;&gt;"")*(('Portfolio Register'!$Z$5:$Z$104="")),"No buildings currently match this alert")</f>
        <v>No buildings currently match this alert</v>
      </c>
      <c r="B214" s="165" t="str">
        <f aca="false">_xlfn._xlws.FILTER('Portfolio Register'!$B$5:$B$104,('Portfolio Register'!$A$5:$A$104&lt;&gt;"")*(('Portfolio Register'!$Z$5:$Z$104="")),"")</f>
        <v/>
      </c>
      <c r="C214" s="165" t="str">
        <f aca="false">_xlfn._xlws.FILTER(IF('Portfolio Register'!$A$5:$A$104&lt;&gt;"","OC / Completion Date",""),('Portfolio Register'!$A$5:$A$104&lt;&gt;"")*(('Portfolio Register'!$Z$5:$Z$104="")),"")</f>
      </c>
      <c r="D214" s="166" t="str">
        <f aca="false">_xlfn._xlws.FILTER('Portfolio Register'!$Z$5:$Z$104,('Portfolio Register'!$A$5:$A$104&lt;&gt;"")*(('Portfolio Register'!$Z$5:$Z$104="")),"")</f>
        <v/>
      </c>
      <c r="E214" s="165" t="str">
        <f aca="false">_xlfn._xlws.FILTER('Portfolio Register'!$AA$5:$AA$104,('Portfolio Register'!$A$5:$A$104&lt;&gt;"")*(('Portfolio Register'!$Z$5:$Z$104="")),"")</f>
        <v/>
      </c>
      <c r="F214" s="167" t="str">
        <f aca="false">_xlfn._xlws.FILTER('Portfolio Register'!$AD$5:$AD$104,('Portfolio Register'!$A$5:$A$104&lt;&gt;"")*(('Portfolio Register'!$Z$5:$Z$104="")),"")</f>
        <v/>
      </c>
      <c r="G214" s="166" t="str">
        <f aca="false">_xlfn._xlws.FILTER('Portfolio Register'!$AE$5:$AE$104,('Portfolio Register'!$A$5:$A$104&lt;&gt;"")*(('Portfolio Register'!$Z$5:$Z$104="")),"")</f>
        <v/>
      </c>
      <c r="H214" s="167" t="str">
        <f aca="false">_xlfn._xlws.FILTER('Portfolio Register'!$AF$5:$AF$104,('Portfolio Register'!$A$5:$A$104&lt;&gt;"")*(('Portfolio Register'!$Z$5:$Z$104="")),"")</f>
        <v/>
      </c>
    </row>
    <row r="215" customFormat="false" ht="15" hidden="false" customHeight="false" outlineLevel="0" collapsed="false">
      <c r="A215" s="168"/>
      <c r="B215" s="169"/>
      <c r="C215" s="169"/>
      <c r="D215" s="170"/>
      <c r="E215" s="169"/>
      <c r="F215" s="171"/>
      <c r="G215" s="170"/>
      <c r="H215" s="171"/>
    </row>
    <row r="216" customFormat="false" ht="15" hidden="false" customHeight="false" outlineLevel="0" collapsed="false">
      <c r="A216" s="168"/>
      <c r="B216" s="169"/>
      <c r="C216" s="169"/>
      <c r="D216" s="170"/>
      <c r="E216" s="169"/>
      <c r="F216" s="171"/>
      <c r="G216" s="170"/>
      <c r="H216" s="171"/>
    </row>
    <row r="217" customFormat="false" ht="15" hidden="false" customHeight="false" outlineLevel="0" collapsed="false">
      <c r="A217" s="168"/>
      <c r="B217" s="169"/>
      <c r="C217" s="169"/>
      <c r="D217" s="170"/>
      <c r="E217" s="169"/>
      <c r="F217" s="171"/>
      <c r="G217" s="170"/>
      <c r="H217" s="171"/>
    </row>
    <row r="218" customFormat="false" ht="15" hidden="false" customHeight="false" outlineLevel="0" collapsed="false">
      <c r="A218" s="168"/>
      <c r="B218" s="169"/>
      <c r="C218" s="169"/>
      <c r="D218" s="170"/>
      <c r="E218" s="169"/>
      <c r="F218" s="171"/>
      <c r="G218" s="170"/>
      <c r="H218" s="171"/>
    </row>
    <row r="219" customFormat="false" ht="15" hidden="false" customHeight="false" outlineLevel="0" collapsed="false">
      <c r="A219" s="168"/>
      <c r="B219" s="169"/>
      <c r="C219" s="169"/>
      <c r="D219" s="170"/>
      <c r="E219" s="169"/>
      <c r="F219" s="171"/>
      <c r="G219" s="170"/>
      <c r="H219" s="171"/>
    </row>
    <row r="220" customFormat="false" ht="15" hidden="false" customHeight="false" outlineLevel="0" collapsed="false">
      <c r="A220" s="168"/>
      <c r="B220" s="169"/>
      <c r="C220" s="169"/>
      <c r="D220" s="170"/>
      <c r="E220" s="169"/>
      <c r="F220" s="171"/>
      <c r="G220" s="170"/>
      <c r="H220" s="171"/>
    </row>
    <row r="221" customFormat="false" ht="15" hidden="false" customHeight="false" outlineLevel="0" collapsed="false">
      <c r="A221" s="168"/>
      <c r="B221" s="169"/>
      <c r="C221" s="169"/>
      <c r="D221" s="170"/>
      <c r="E221" s="169"/>
      <c r="F221" s="171"/>
      <c r="G221" s="170"/>
      <c r="H221" s="171"/>
    </row>
    <row r="222" customFormat="false" ht="15" hidden="false" customHeight="false" outlineLevel="0" collapsed="false">
      <c r="A222" s="168"/>
      <c r="B222" s="169"/>
      <c r="C222" s="169"/>
      <c r="D222" s="170"/>
      <c r="E222" s="169"/>
      <c r="F222" s="171"/>
      <c r="G222" s="170"/>
      <c r="H222" s="171"/>
    </row>
    <row r="223" customFormat="false" ht="15" hidden="false" customHeight="false" outlineLevel="0" collapsed="false">
      <c r="A223" s="168"/>
      <c r="B223" s="169"/>
      <c r="C223" s="169"/>
      <c r="D223" s="170"/>
      <c r="E223" s="169"/>
      <c r="F223" s="171"/>
      <c r="G223" s="170"/>
      <c r="H223" s="171"/>
    </row>
    <row r="224" customFormat="false" ht="15" hidden="false" customHeight="false" outlineLevel="0" collapsed="false">
      <c r="A224" s="168"/>
      <c r="B224" s="169"/>
      <c r="C224" s="169"/>
      <c r="D224" s="170"/>
      <c r="E224" s="169"/>
      <c r="F224" s="171"/>
      <c r="G224" s="170"/>
      <c r="H224" s="171"/>
    </row>
    <row r="225" customFormat="false" ht="15" hidden="false" customHeight="false" outlineLevel="0" collapsed="false">
      <c r="A225" s="168"/>
      <c r="B225" s="169"/>
      <c r="C225" s="169"/>
      <c r="D225" s="170"/>
      <c r="E225" s="169"/>
      <c r="F225" s="171"/>
      <c r="G225" s="170"/>
      <c r="H225" s="171"/>
    </row>
    <row r="226" customFormat="false" ht="15" hidden="false" customHeight="false" outlineLevel="0" collapsed="false">
      <c r="A226" s="168"/>
      <c r="B226" s="169"/>
      <c r="C226" s="169"/>
      <c r="D226" s="170"/>
      <c r="E226" s="169"/>
      <c r="F226" s="171"/>
      <c r="G226" s="170"/>
      <c r="H226" s="171"/>
    </row>
    <row r="227" customFormat="false" ht="15" hidden="false" customHeight="false" outlineLevel="0" collapsed="false">
      <c r="A227" s="168"/>
      <c r="B227" s="169"/>
      <c r="C227" s="169"/>
      <c r="D227" s="170"/>
      <c r="E227" s="169"/>
      <c r="F227" s="171"/>
      <c r="G227" s="170"/>
      <c r="H227" s="171"/>
    </row>
    <row r="228" customFormat="false" ht="15" hidden="false" customHeight="false" outlineLevel="0" collapsed="false">
      <c r="A228" s="168"/>
      <c r="B228" s="169"/>
      <c r="C228" s="169"/>
      <c r="D228" s="170"/>
      <c r="E228" s="169"/>
      <c r="F228" s="171"/>
      <c r="G228" s="170"/>
      <c r="H228" s="171"/>
    </row>
    <row r="229" customFormat="false" ht="15" hidden="false" customHeight="false" outlineLevel="0" collapsed="false">
      <c r="A229" s="168"/>
      <c r="B229" s="169"/>
      <c r="C229" s="169"/>
      <c r="D229" s="170"/>
      <c r="E229" s="169"/>
      <c r="F229" s="171"/>
      <c r="G229" s="170"/>
      <c r="H229" s="171"/>
    </row>
    <row r="230" customFormat="false" ht="15" hidden="false" customHeight="false" outlineLevel="0" collapsed="false">
      <c r="A230" s="168"/>
      <c r="B230" s="169"/>
      <c r="C230" s="169"/>
      <c r="D230" s="170"/>
      <c r="E230" s="169"/>
      <c r="F230" s="171"/>
      <c r="G230" s="170"/>
      <c r="H230" s="171"/>
    </row>
    <row r="231" customFormat="false" ht="15" hidden="false" customHeight="false" outlineLevel="0" collapsed="false">
      <c r="A231" s="168"/>
      <c r="B231" s="169"/>
      <c r="C231" s="169"/>
      <c r="D231" s="170"/>
      <c r="E231" s="169"/>
      <c r="F231" s="171"/>
      <c r="G231" s="170"/>
      <c r="H231" s="171"/>
    </row>
    <row r="232" customFormat="false" ht="15" hidden="false" customHeight="false" outlineLevel="0" collapsed="false">
      <c r="A232" s="168"/>
      <c r="B232" s="169"/>
      <c r="C232" s="169"/>
      <c r="D232" s="170"/>
      <c r="E232" s="169"/>
      <c r="F232" s="171"/>
      <c r="G232" s="170"/>
      <c r="H232" s="171"/>
    </row>
    <row r="233" customFormat="false" ht="15" hidden="false" customHeight="false" outlineLevel="0" collapsed="false">
      <c r="A233" s="168"/>
      <c r="B233" s="169"/>
      <c r="C233" s="169"/>
      <c r="D233" s="170"/>
      <c r="E233" s="169"/>
      <c r="F233" s="171"/>
      <c r="G233" s="170"/>
      <c r="H233" s="171"/>
    </row>
    <row r="234" customFormat="false" ht="15" hidden="false" customHeight="false" outlineLevel="0" collapsed="false">
      <c r="A234" s="168"/>
      <c r="B234" s="169"/>
      <c r="C234" s="169"/>
      <c r="D234" s="170"/>
      <c r="E234" s="169"/>
      <c r="F234" s="171"/>
      <c r="G234" s="170"/>
      <c r="H234" s="171"/>
    </row>
    <row r="235" customFormat="false" ht="15" hidden="false" customHeight="false" outlineLevel="0" collapsed="false">
      <c r="A235" s="168"/>
      <c r="B235" s="169"/>
      <c r="C235" s="169"/>
      <c r="D235" s="170"/>
      <c r="E235" s="169"/>
      <c r="F235" s="171"/>
      <c r="G235" s="170"/>
      <c r="H235" s="171"/>
    </row>
    <row r="236" customFormat="false" ht="15" hidden="false" customHeight="false" outlineLevel="0" collapsed="false">
      <c r="A236" s="168"/>
      <c r="B236" s="169"/>
      <c r="C236" s="169"/>
      <c r="D236" s="170"/>
      <c r="E236" s="169"/>
      <c r="F236" s="171"/>
      <c r="G236" s="170"/>
      <c r="H236" s="171"/>
    </row>
    <row r="237" customFormat="false" ht="15" hidden="false" customHeight="false" outlineLevel="0" collapsed="false">
      <c r="A237" s="168"/>
      <c r="B237" s="169"/>
      <c r="C237" s="169"/>
      <c r="D237" s="170"/>
      <c r="E237" s="169"/>
      <c r="F237" s="171"/>
      <c r="G237" s="170"/>
      <c r="H237" s="171"/>
    </row>
    <row r="238" customFormat="false" ht="15" hidden="false" customHeight="false" outlineLevel="0" collapsed="false">
      <c r="A238" s="168"/>
      <c r="B238" s="169"/>
      <c r="C238" s="169"/>
      <c r="D238" s="170"/>
      <c r="E238" s="169"/>
      <c r="F238" s="171"/>
      <c r="G238" s="170"/>
      <c r="H238" s="171"/>
    </row>
    <row r="239" customFormat="false" ht="15" hidden="false" customHeight="false" outlineLevel="0" collapsed="false">
      <c r="A239" s="168"/>
      <c r="B239" s="169"/>
      <c r="C239" s="169"/>
      <c r="D239" s="170"/>
      <c r="E239" s="169"/>
      <c r="F239" s="171"/>
      <c r="G239" s="170"/>
      <c r="H239" s="171"/>
    </row>
    <row r="240" customFormat="false" ht="15" hidden="false" customHeight="false" outlineLevel="0" collapsed="false">
      <c r="A240" s="168"/>
      <c r="B240" s="169"/>
      <c r="C240" s="169"/>
      <c r="D240" s="170"/>
      <c r="E240" s="169"/>
      <c r="F240" s="171"/>
      <c r="G240" s="170"/>
      <c r="H240" s="171"/>
    </row>
    <row r="241" customFormat="false" ht="15" hidden="false" customHeight="false" outlineLevel="0" collapsed="false">
      <c r="A241" s="168"/>
      <c r="B241" s="169"/>
      <c r="C241" s="169"/>
      <c r="D241" s="170"/>
      <c r="E241" s="169"/>
      <c r="F241" s="171"/>
      <c r="G241" s="170"/>
      <c r="H241" s="171"/>
    </row>
    <row r="242" customFormat="false" ht="15" hidden="false" customHeight="false" outlineLevel="0" collapsed="false">
      <c r="A242" s="168"/>
      <c r="B242" s="169"/>
      <c r="C242" s="169"/>
      <c r="D242" s="170"/>
      <c r="E242" s="169"/>
      <c r="F242" s="171"/>
      <c r="G242" s="170"/>
      <c r="H242" s="171"/>
    </row>
    <row r="243" customFormat="false" ht="15" hidden="false" customHeight="false" outlineLevel="0" collapsed="false">
      <c r="A243" s="168"/>
      <c r="B243" s="169"/>
      <c r="C243" s="169"/>
      <c r="D243" s="170"/>
      <c r="E243" s="169"/>
      <c r="F243" s="171"/>
      <c r="G243" s="170"/>
      <c r="H243" s="171"/>
    </row>
    <row r="244" customFormat="false" ht="15" hidden="false" customHeight="false" outlineLevel="0" collapsed="false">
      <c r="A244" s="168"/>
      <c r="B244" s="169"/>
      <c r="C244" s="169"/>
      <c r="D244" s="170"/>
      <c r="E244" s="169"/>
      <c r="F244" s="171"/>
      <c r="G244" s="170"/>
      <c r="H244" s="171"/>
    </row>
    <row r="245" customFormat="false" ht="15" hidden="false" customHeight="false" outlineLevel="0" collapsed="false">
      <c r="A245" s="168"/>
      <c r="B245" s="169"/>
      <c r="C245" s="169"/>
      <c r="D245" s="170"/>
      <c r="E245" s="169"/>
      <c r="F245" s="171"/>
      <c r="G245" s="170"/>
      <c r="H245" s="171"/>
    </row>
    <row r="246" customFormat="false" ht="15" hidden="false" customHeight="false" outlineLevel="0" collapsed="false">
      <c r="A246" s="168"/>
      <c r="B246" s="169"/>
      <c r="C246" s="169"/>
      <c r="D246" s="170"/>
      <c r="E246" s="169"/>
      <c r="F246" s="171"/>
      <c r="G246" s="170"/>
      <c r="H246" s="171"/>
    </row>
    <row r="247" customFormat="false" ht="15" hidden="false" customHeight="false" outlineLevel="0" collapsed="false">
      <c r="A247" s="168"/>
      <c r="B247" s="169"/>
      <c r="C247" s="169"/>
      <c r="D247" s="170"/>
      <c r="E247" s="169"/>
      <c r="F247" s="171"/>
      <c r="G247" s="170"/>
      <c r="H247" s="171"/>
    </row>
    <row r="248" customFormat="false" ht="15" hidden="false" customHeight="false" outlineLevel="0" collapsed="false">
      <c r="A248" s="168"/>
      <c r="B248" s="169"/>
      <c r="C248" s="169"/>
      <c r="D248" s="170"/>
      <c r="E248" s="169"/>
      <c r="F248" s="171"/>
      <c r="G248" s="170"/>
      <c r="H248" s="171"/>
    </row>
    <row r="249" customFormat="false" ht="15" hidden="false" customHeight="false" outlineLevel="0" collapsed="false">
      <c r="A249" s="168"/>
      <c r="B249" s="169"/>
      <c r="C249" s="169"/>
      <c r="D249" s="170"/>
      <c r="E249" s="169"/>
      <c r="F249" s="171"/>
      <c r="G249" s="170"/>
      <c r="H249" s="171"/>
    </row>
    <row r="250" customFormat="false" ht="15" hidden="false" customHeight="false" outlineLevel="0" collapsed="false">
      <c r="A250" s="168"/>
      <c r="B250" s="169"/>
      <c r="C250" s="169"/>
      <c r="D250" s="170"/>
      <c r="E250" s="169"/>
      <c r="F250" s="171"/>
      <c r="G250" s="170"/>
      <c r="H250" s="171"/>
    </row>
    <row r="251" customFormat="false" ht="15" hidden="false" customHeight="false" outlineLevel="0" collapsed="false">
      <c r="A251" s="168"/>
      <c r="B251" s="169"/>
      <c r="C251" s="169"/>
      <c r="D251" s="170"/>
      <c r="E251" s="169"/>
      <c r="F251" s="171"/>
      <c r="G251" s="170"/>
      <c r="H251" s="171"/>
    </row>
    <row r="252" customFormat="false" ht="15" hidden="false" customHeight="false" outlineLevel="0" collapsed="false">
      <c r="A252" s="168"/>
      <c r="B252" s="169"/>
      <c r="C252" s="169"/>
      <c r="D252" s="170"/>
      <c r="E252" s="169"/>
      <c r="F252" s="171"/>
      <c r="G252" s="170"/>
      <c r="H252" s="171"/>
    </row>
    <row r="253" customFormat="false" ht="15" hidden="false" customHeight="false" outlineLevel="0" collapsed="false">
      <c r="A253" s="168"/>
      <c r="B253" s="169"/>
      <c r="C253" s="169"/>
      <c r="D253" s="170"/>
      <c r="E253" s="169"/>
      <c r="F253" s="171"/>
      <c r="G253" s="170"/>
      <c r="H253" s="171"/>
    </row>
    <row r="254" customFormat="false" ht="15" hidden="false" customHeight="false" outlineLevel="0" collapsed="false">
      <c r="A254" s="168"/>
      <c r="B254" s="169"/>
      <c r="C254" s="169"/>
      <c r="D254" s="170"/>
      <c r="E254" s="169"/>
      <c r="F254" s="171"/>
      <c r="G254" s="170"/>
      <c r="H254" s="171"/>
    </row>
    <row r="255" customFormat="false" ht="15" hidden="false" customHeight="false" outlineLevel="0" collapsed="false">
      <c r="A255" s="168"/>
      <c r="B255" s="169"/>
      <c r="C255" s="169"/>
      <c r="D255" s="170"/>
      <c r="E255" s="169"/>
      <c r="F255" s="171"/>
      <c r="G255" s="170"/>
      <c r="H255" s="171"/>
    </row>
    <row r="256" customFormat="false" ht="15" hidden="false" customHeight="false" outlineLevel="0" collapsed="false">
      <c r="A256" s="168"/>
      <c r="B256" s="169"/>
      <c r="C256" s="169"/>
      <c r="D256" s="170"/>
      <c r="E256" s="169"/>
      <c r="F256" s="171"/>
      <c r="G256" s="170"/>
      <c r="H256" s="171"/>
    </row>
    <row r="257" customFormat="false" ht="15" hidden="false" customHeight="false" outlineLevel="0" collapsed="false">
      <c r="A257" s="168"/>
      <c r="B257" s="169"/>
      <c r="C257" s="169"/>
      <c r="D257" s="170"/>
      <c r="E257" s="169"/>
      <c r="F257" s="171"/>
      <c r="G257" s="170"/>
      <c r="H257" s="171"/>
    </row>
    <row r="258" customFormat="false" ht="15" hidden="false" customHeight="false" outlineLevel="0" collapsed="false">
      <c r="A258" s="168"/>
      <c r="B258" s="169"/>
      <c r="C258" s="169"/>
      <c r="D258" s="170"/>
      <c r="E258" s="169"/>
      <c r="F258" s="171"/>
      <c r="G258" s="170"/>
      <c r="H258" s="171"/>
    </row>
    <row r="259" customFormat="false" ht="15" hidden="false" customHeight="false" outlineLevel="0" collapsed="false">
      <c r="A259" s="168"/>
      <c r="B259" s="169"/>
      <c r="C259" s="169"/>
      <c r="D259" s="170"/>
      <c r="E259" s="169"/>
      <c r="F259" s="171"/>
      <c r="G259" s="170"/>
      <c r="H259" s="171"/>
    </row>
    <row r="260" customFormat="false" ht="15" hidden="false" customHeight="false" outlineLevel="0" collapsed="false">
      <c r="A260" s="168"/>
      <c r="B260" s="169"/>
      <c r="C260" s="169"/>
      <c r="D260" s="170"/>
      <c r="E260" s="169"/>
      <c r="F260" s="171"/>
      <c r="G260" s="170"/>
      <c r="H260" s="171"/>
    </row>
    <row r="261" customFormat="false" ht="15" hidden="false" customHeight="false" outlineLevel="0" collapsed="false">
      <c r="A261" s="168"/>
      <c r="B261" s="169"/>
      <c r="C261" s="169"/>
      <c r="D261" s="170"/>
      <c r="E261" s="169"/>
      <c r="F261" s="171"/>
      <c r="G261" s="170"/>
      <c r="H261" s="171"/>
    </row>
    <row r="262" customFormat="false" ht="15" hidden="false" customHeight="false" outlineLevel="0" collapsed="false">
      <c r="A262" s="168"/>
      <c r="B262" s="169"/>
      <c r="C262" s="169"/>
      <c r="D262" s="170"/>
      <c r="E262" s="169"/>
      <c r="F262" s="171"/>
      <c r="G262" s="170"/>
      <c r="H262" s="171"/>
    </row>
    <row r="263" customFormat="false" ht="15" hidden="false" customHeight="false" outlineLevel="0" collapsed="false">
      <c r="A263" s="168"/>
      <c r="B263" s="169"/>
      <c r="C263" s="169"/>
      <c r="D263" s="170"/>
      <c r="E263" s="169"/>
      <c r="F263" s="171"/>
      <c r="G263" s="170"/>
      <c r="H263" s="171"/>
    </row>
    <row r="264" customFormat="false" ht="15" hidden="false" customHeight="false" outlineLevel="0" collapsed="false">
      <c r="A264" s="168"/>
      <c r="B264" s="169"/>
      <c r="C264" s="169"/>
      <c r="D264" s="170"/>
      <c r="E264" s="169"/>
      <c r="F264" s="171"/>
      <c r="G264" s="170"/>
      <c r="H264" s="171"/>
    </row>
    <row r="265" customFormat="false" ht="15" hidden="false" customHeight="false" outlineLevel="0" collapsed="false">
      <c r="A265" s="168"/>
      <c r="B265" s="169"/>
      <c r="C265" s="169"/>
      <c r="D265" s="170"/>
      <c r="E265" s="169"/>
      <c r="F265" s="171"/>
      <c r="G265" s="170"/>
      <c r="H265" s="171"/>
    </row>
    <row r="266" customFormat="false" ht="15" hidden="false" customHeight="false" outlineLevel="0" collapsed="false">
      <c r="A266" s="168"/>
      <c r="B266" s="169"/>
      <c r="C266" s="169"/>
      <c r="D266" s="170"/>
      <c r="E266" s="169"/>
      <c r="F266" s="171"/>
      <c r="G266" s="170"/>
      <c r="H266" s="171"/>
    </row>
    <row r="267" customFormat="false" ht="15" hidden="false" customHeight="false" outlineLevel="0" collapsed="false">
      <c r="A267" s="168"/>
      <c r="B267" s="169"/>
      <c r="C267" s="169"/>
      <c r="D267" s="170"/>
      <c r="E267" s="169"/>
      <c r="F267" s="171"/>
      <c r="G267" s="170"/>
      <c r="H267" s="171"/>
    </row>
    <row r="268" customFormat="false" ht="15" hidden="false" customHeight="false" outlineLevel="0" collapsed="false">
      <c r="A268" s="168"/>
      <c r="B268" s="169"/>
      <c r="C268" s="169"/>
      <c r="D268" s="170"/>
      <c r="E268" s="169"/>
      <c r="F268" s="171"/>
      <c r="G268" s="170"/>
      <c r="H268" s="171"/>
    </row>
    <row r="269" customFormat="false" ht="15" hidden="false" customHeight="false" outlineLevel="0" collapsed="false">
      <c r="A269" s="168"/>
      <c r="B269" s="169"/>
      <c r="C269" s="169"/>
      <c r="D269" s="170"/>
      <c r="E269" s="169"/>
      <c r="F269" s="171"/>
      <c r="G269" s="170"/>
      <c r="H269" s="171"/>
    </row>
    <row r="270" customFormat="false" ht="15" hidden="false" customHeight="false" outlineLevel="0" collapsed="false">
      <c r="A270" s="168"/>
      <c r="B270" s="169"/>
      <c r="C270" s="169"/>
      <c r="D270" s="170"/>
      <c r="E270" s="169"/>
      <c r="F270" s="171"/>
      <c r="G270" s="170"/>
      <c r="H270" s="171"/>
    </row>
    <row r="271" customFormat="false" ht="15" hidden="false" customHeight="false" outlineLevel="0" collapsed="false">
      <c r="A271" s="168"/>
      <c r="B271" s="169"/>
      <c r="C271" s="169"/>
      <c r="D271" s="170"/>
      <c r="E271" s="169"/>
      <c r="F271" s="171"/>
      <c r="G271" s="170"/>
      <c r="H271" s="171"/>
    </row>
    <row r="272" customFormat="false" ht="15" hidden="false" customHeight="false" outlineLevel="0" collapsed="false">
      <c r="A272" s="168"/>
      <c r="B272" s="169"/>
      <c r="C272" s="169"/>
      <c r="D272" s="170"/>
      <c r="E272" s="169"/>
      <c r="F272" s="171"/>
      <c r="G272" s="170"/>
      <c r="H272" s="171"/>
    </row>
    <row r="273" customFormat="false" ht="15" hidden="false" customHeight="false" outlineLevel="0" collapsed="false">
      <c r="A273" s="168"/>
      <c r="B273" s="169"/>
      <c r="C273" s="169"/>
      <c r="D273" s="170"/>
      <c r="E273" s="169"/>
      <c r="F273" s="171"/>
      <c r="G273" s="170"/>
      <c r="H273" s="171"/>
    </row>
    <row r="274" customFormat="false" ht="15" hidden="false" customHeight="false" outlineLevel="0" collapsed="false">
      <c r="A274" s="168"/>
      <c r="B274" s="169"/>
      <c r="C274" s="169"/>
      <c r="D274" s="170"/>
      <c r="E274" s="169"/>
      <c r="F274" s="171"/>
      <c r="G274" s="170"/>
      <c r="H274" s="171"/>
    </row>
    <row r="275" customFormat="false" ht="15" hidden="false" customHeight="false" outlineLevel="0" collapsed="false">
      <c r="A275" s="168"/>
      <c r="B275" s="169"/>
      <c r="C275" s="169"/>
      <c r="D275" s="170"/>
      <c r="E275" s="169"/>
      <c r="F275" s="171"/>
      <c r="G275" s="170"/>
      <c r="H275" s="171"/>
    </row>
    <row r="276" customFormat="false" ht="15" hidden="false" customHeight="false" outlineLevel="0" collapsed="false">
      <c r="A276" s="168"/>
      <c r="B276" s="169"/>
      <c r="C276" s="169"/>
      <c r="D276" s="170"/>
      <c r="E276" s="169"/>
      <c r="F276" s="171"/>
      <c r="G276" s="170"/>
      <c r="H276" s="171"/>
    </row>
    <row r="277" customFormat="false" ht="15" hidden="false" customHeight="false" outlineLevel="0" collapsed="false">
      <c r="A277" s="168"/>
      <c r="B277" s="169"/>
      <c r="C277" s="169"/>
      <c r="D277" s="170"/>
      <c r="E277" s="169"/>
      <c r="F277" s="171"/>
      <c r="G277" s="170"/>
      <c r="H277" s="171"/>
    </row>
    <row r="278" customFormat="false" ht="15" hidden="false" customHeight="false" outlineLevel="0" collapsed="false">
      <c r="A278" s="168"/>
      <c r="B278" s="169"/>
      <c r="C278" s="169"/>
      <c r="D278" s="170"/>
      <c r="E278" s="169"/>
      <c r="F278" s="171"/>
      <c r="G278" s="170"/>
      <c r="H278" s="171"/>
    </row>
    <row r="279" customFormat="false" ht="15" hidden="false" customHeight="false" outlineLevel="0" collapsed="false">
      <c r="A279" s="168"/>
      <c r="B279" s="169"/>
      <c r="C279" s="169"/>
      <c r="D279" s="170"/>
      <c r="E279" s="169"/>
      <c r="F279" s="171"/>
      <c r="G279" s="170"/>
      <c r="H279" s="171"/>
    </row>
    <row r="280" customFormat="false" ht="15" hidden="false" customHeight="false" outlineLevel="0" collapsed="false">
      <c r="A280" s="168"/>
      <c r="B280" s="169"/>
      <c r="C280" s="169"/>
      <c r="D280" s="170"/>
      <c r="E280" s="169"/>
      <c r="F280" s="171"/>
      <c r="G280" s="170"/>
      <c r="H280" s="171"/>
    </row>
    <row r="281" customFormat="false" ht="15" hidden="false" customHeight="false" outlineLevel="0" collapsed="false">
      <c r="A281" s="168"/>
      <c r="B281" s="169"/>
      <c r="C281" s="169"/>
      <c r="D281" s="170"/>
      <c r="E281" s="169"/>
      <c r="F281" s="171"/>
      <c r="G281" s="170"/>
      <c r="H281" s="171"/>
    </row>
    <row r="282" customFormat="false" ht="15" hidden="false" customHeight="false" outlineLevel="0" collapsed="false">
      <c r="A282" s="168"/>
      <c r="B282" s="169"/>
      <c r="C282" s="169"/>
      <c r="D282" s="170"/>
      <c r="E282" s="169"/>
      <c r="F282" s="171"/>
      <c r="G282" s="170"/>
      <c r="H282" s="171"/>
    </row>
    <row r="283" customFormat="false" ht="15" hidden="false" customHeight="false" outlineLevel="0" collapsed="false">
      <c r="A283" s="168"/>
      <c r="B283" s="169"/>
      <c r="C283" s="169"/>
      <c r="D283" s="170"/>
      <c r="E283" s="169"/>
      <c r="F283" s="171"/>
      <c r="G283" s="170"/>
      <c r="H283" s="171"/>
    </row>
    <row r="284" customFormat="false" ht="15" hidden="false" customHeight="false" outlineLevel="0" collapsed="false">
      <c r="A284" s="168"/>
      <c r="B284" s="169"/>
      <c r="C284" s="169"/>
      <c r="D284" s="170"/>
      <c r="E284" s="169"/>
      <c r="F284" s="171"/>
      <c r="G284" s="170"/>
      <c r="H284" s="171"/>
    </row>
    <row r="285" customFormat="false" ht="15" hidden="false" customHeight="false" outlineLevel="0" collapsed="false">
      <c r="A285" s="168"/>
      <c r="B285" s="169"/>
      <c r="C285" s="169"/>
      <c r="D285" s="170"/>
      <c r="E285" s="169"/>
      <c r="F285" s="171"/>
      <c r="G285" s="170"/>
      <c r="H285" s="171"/>
    </row>
    <row r="286" customFormat="false" ht="15" hidden="false" customHeight="false" outlineLevel="0" collapsed="false">
      <c r="A286" s="168"/>
      <c r="B286" s="169"/>
      <c r="C286" s="169"/>
      <c r="D286" s="170"/>
      <c r="E286" s="169"/>
      <c r="F286" s="171"/>
      <c r="G286" s="170"/>
      <c r="H286" s="171"/>
    </row>
    <row r="287" customFormat="false" ht="15" hidden="false" customHeight="false" outlineLevel="0" collapsed="false">
      <c r="A287" s="168"/>
      <c r="B287" s="169"/>
      <c r="C287" s="169"/>
      <c r="D287" s="170"/>
      <c r="E287" s="169"/>
      <c r="F287" s="171"/>
      <c r="G287" s="170"/>
      <c r="H287" s="171"/>
    </row>
    <row r="288" customFormat="false" ht="15" hidden="false" customHeight="false" outlineLevel="0" collapsed="false">
      <c r="A288" s="168"/>
      <c r="B288" s="169"/>
      <c r="C288" s="169"/>
      <c r="D288" s="170"/>
      <c r="E288" s="169"/>
      <c r="F288" s="171"/>
      <c r="G288" s="170"/>
      <c r="H288" s="171"/>
    </row>
    <row r="289" customFormat="false" ht="15" hidden="false" customHeight="false" outlineLevel="0" collapsed="false">
      <c r="A289" s="168"/>
      <c r="B289" s="169"/>
      <c r="C289" s="169"/>
      <c r="D289" s="170"/>
      <c r="E289" s="169"/>
      <c r="F289" s="171"/>
      <c r="G289" s="170"/>
      <c r="H289" s="171"/>
    </row>
    <row r="290" customFormat="false" ht="15" hidden="false" customHeight="false" outlineLevel="0" collapsed="false">
      <c r="A290" s="168"/>
      <c r="B290" s="169"/>
      <c r="C290" s="169"/>
      <c r="D290" s="170"/>
      <c r="E290" s="169"/>
      <c r="F290" s="171"/>
      <c r="G290" s="170"/>
      <c r="H290" s="171"/>
    </row>
    <row r="291" customFormat="false" ht="15" hidden="false" customHeight="false" outlineLevel="0" collapsed="false">
      <c r="A291" s="168"/>
      <c r="B291" s="169"/>
      <c r="C291" s="169"/>
      <c r="D291" s="170"/>
      <c r="E291" s="169"/>
      <c r="F291" s="171"/>
      <c r="G291" s="170"/>
      <c r="H291" s="171"/>
    </row>
    <row r="292" customFormat="false" ht="15" hidden="false" customHeight="false" outlineLevel="0" collapsed="false">
      <c r="A292" s="168"/>
      <c r="B292" s="169"/>
      <c r="C292" s="169"/>
      <c r="D292" s="170"/>
      <c r="E292" s="169"/>
      <c r="F292" s="171"/>
      <c r="G292" s="170"/>
      <c r="H292" s="171"/>
    </row>
    <row r="293" customFormat="false" ht="15" hidden="false" customHeight="false" outlineLevel="0" collapsed="false">
      <c r="A293" s="168"/>
      <c r="B293" s="169"/>
      <c r="C293" s="169"/>
      <c r="D293" s="170"/>
      <c r="E293" s="169"/>
      <c r="F293" s="171"/>
      <c r="G293" s="170"/>
      <c r="H293" s="171"/>
    </row>
    <row r="294" customFormat="false" ht="15" hidden="false" customHeight="false" outlineLevel="0" collapsed="false">
      <c r="A294" s="168"/>
      <c r="B294" s="169"/>
      <c r="C294" s="169"/>
      <c r="D294" s="170"/>
      <c r="E294" s="169"/>
      <c r="F294" s="171"/>
      <c r="G294" s="170"/>
      <c r="H294" s="171"/>
    </row>
    <row r="295" customFormat="false" ht="15" hidden="false" customHeight="false" outlineLevel="0" collapsed="false">
      <c r="A295" s="168"/>
      <c r="B295" s="169"/>
      <c r="C295" s="169"/>
      <c r="D295" s="170"/>
      <c r="E295" s="169"/>
      <c r="F295" s="171"/>
      <c r="G295" s="170"/>
      <c r="H295" s="171"/>
    </row>
    <row r="296" customFormat="false" ht="15" hidden="false" customHeight="false" outlineLevel="0" collapsed="false">
      <c r="A296" s="168"/>
      <c r="B296" s="169"/>
      <c r="C296" s="169"/>
      <c r="D296" s="170"/>
      <c r="E296" s="169"/>
      <c r="F296" s="171"/>
      <c r="G296" s="170"/>
      <c r="H296" s="171"/>
    </row>
    <row r="297" customFormat="false" ht="15" hidden="false" customHeight="false" outlineLevel="0" collapsed="false">
      <c r="A297" s="168"/>
      <c r="B297" s="169"/>
      <c r="C297" s="169"/>
      <c r="D297" s="170"/>
      <c r="E297" s="169"/>
      <c r="F297" s="171"/>
      <c r="G297" s="170"/>
      <c r="H297" s="171"/>
    </row>
    <row r="298" customFormat="false" ht="15" hidden="false" customHeight="false" outlineLevel="0" collapsed="false">
      <c r="A298" s="168"/>
      <c r="B298" s="169"/>
      <c r="C298" s="169"/>
      <c r="D298" s="170"/>
      <c r="E298" s="169"/>
      <c r="F298" s="171"/>
      <c r="G298" s="170"/>
      <c r="H298" s="171"/>
    </row>
    <row r="299" customFormat="false" ht="15" hidden="false" customHeight="false" outlineLevel="0" collapsed="false">
      <c r="A299" s="168"/>
      <c r="B299" s="169"/>
      <c r="C299" s="169"/>
      <c r="D299" s="170"/>
      <c r="E299" s="169"/>
      <c r="F299" s="171"/>
      <c r="G299" s="170"/>
      <c r="H299" s="171"/>
    </row>
    <row r="300" customFormat="false" ht="15" hidden="false" customHeight="false" outlineLevel="0" collapsed="false">
      <c r="A300" s="168"/>
      <c r="B300" s="169"/>
      <c r="C300" s="169"/>
      <c r="D300" s="170"/>
      <c r="E300" s="169"/>
      <c r="F300" s="171"/>
      <c r="G300" s="170"/>
      <c r="H300" s="171"/>
    </row>
    <row r="301" customFormat="false" ht="15" hidden="false" customHeight="false" outlineLevel="0" collapsed="false">
      <c r="A301" s="168"/>
      <c r="B301" s="169"/>
      <c r="C301" s="169"/>
      <c r="D301" s="170"/>
      <c r="E301" s="169"/>
      <c r="F301" s="171"/>
      <c r="G301" s="170"/>
      <c r="H301" s="171"/>
    </row>
    <row r="302" customFormat="false" ht="15" hidden="false" customHeight="false" outlineLevel="0" collapsed="false">
      <c r="A302" s="168"/>
      <c r="B302" s="169"/>
      <c r="C302" s="169"/>
      <c r="D302" s="170"/>
      <c r="E302" s="169"/>
      <c r="F302" s="171"/>
      <c r="G302" s="170"/>
      <c r="H302" s="171"/>
    </row>
    <row r="303" customFormat="false" ht="15" hidden="false" customHeight="false" outlineLevel="0" collapsed="false">
      <c r="A303" s="168"/>
      <c r="B303" s="169"/>
      <c r="C303" s="169"/>
      <c r="D303" s="170"/>
      <c r="E303" s="169"/>
      <c r="F303" s="171"/>
      <c r="G303" s="170"/>
      <c r="H303" s="171"/>
    </row>
    <row r="304" customFormat="false" ht="15" hidden="false" customHeight="false" outlineLevel="0" collapsed="false">
      <c r="A304" s="168"/>
      <c r="B304" s="169"/>
      <c r="C304" s="169"/>
      <c r="D304" s="170"/>
      <c r="E304" s="169"/>
      <c r="F304" s="171"/>
      <c r="G304" s="170"/>
      <c r="H304" s="171"/>
    </row>
    <row r="305" customFormat="false" ht="15" hidden="false" customHeight="false" outlineLevel="0" collapsed="false">
      <c r="A305" s="168"/>
      <c r="B305" s="169"/>
      <c r="C305" s="169"/>
      <c r="D305" s="170"/>
      <c r="E305" s="169"/>
      <c r="F305" s="171"/>
      <c r="G305" s="170"/>
      <c r="H305" s="171"/>
    </row>
    <row r="306" customFormat="false" ht="15" hidden="false" customHeight="false" outlineLevel="0" collapsed="false">
      <c r="A306" s="168"/>
      <c r="B306" s="169"/>
      <c r="C306" s="169"/>
      <c r="D306" s="170"/>
      <c r="E306" s="169"/>
      <c r="F306" s="171"/>
      <c r="G306" s="170"/>
      <c r="H306" s="171"/>
    </row>
    <row r="307" customFormat="false" ht="15" hidden="false" customHeight="false" outlineLevel="0" collapsed="false">
      <c r="A307" s="168"/>
      <c r="B307" s="169"/>
      <c r="C307" s="169"/>
      <c r="D307" s="170"/>
      <c r="E307" s="169"/>
      <c r="F307" s="171"/>
      <c r="G307" s="170"/>
      <c r="H307" s="171"/>
    </row>
    <row r="308" customFormat="false" ht="15" hidden="false" customHeight="false" outlineLevel="0" collapsed="false">
      <c r="A308" s="168"/>
      <c r="B308" s="169"/>
      <c r="C308" s="169"/>
      <c r="D308" s="170"/>
      <c r="E308" s="169"/>
      <c r="F308" s="171"/>
      <c r="G308" s="170"/>
      <c r="H308" s="171"/>
    </row>
    <row r="309" customFormat="false" ht="15" hidden="false" customHeight="false" outlineLevel="0" collapsed="false">
      <c r="A309" s="168"/>
      <c r="B309" s="169"/>
      <c r="C309" s="169"/>
      <c r="D309" s="170"/>
      <c r="E309" s="169"/>
      <c r="F309" s="171"/>
      <c r="G309" s="170"/>
      <c r="H309" s="171"/>
    </row>
    <row r="310" customFormat="false" ht="15" hidden="false" customHeight="false" outlineLevel="0" collapsed="false">
      <c r="A310" s="168"/>
      <c r="B310" s="169"/>
      <c r="C310" s="169"/>
      <c r="D310" s="170"/>
      <c r="E310" s="169"/>
      <c r="F310" s="171"/>
      <c r="G310" s="170"/>
      <c r="H310" s="171"/>
    </row>
    <row r="311" customFormat="false" ht="15" hidden="false" customHeight="false" outlineLevel="0" collapsed="false">
      <c r="A311" s="168"/>
      <c r="B311" s="169"/>
      <c r="C311" s="169"/>
      <c r="D311" s="170"/>
      <c r="E311" s="169"/>
      <c r="F311" s="171"/>
      <c r="G311" s="170"/>
      <c r="H311" s="171"/>
    </row>
    <row r="312" customFormat="false" ht="15" hidden="false" customHeight="false" outlineLevel="0" collapsed="false">
      <c r="A312" s="168"/>
      <c r="B312" s="169"/>
      <c r="C312" s="169"/>
      <c r="D312" s="170"/>
      <c r="E312" s="169"/>
      <c r="F312" s="171"/>
      <c r="G312" s="170"/>
      <c r="H312" s="171"/>
    </row>
    <row r="313" customFormat="false" ht="15" hidden="false" customHeight="false" outlineLevel="0" collapsed="false">
      <c r="A313" s="168"/>
      <c r="B313" s="169"/>
      <c r="C313" s="169"/>
      <c r="D313" s="170"/>
      <c r="E313" s="169"/>
      <c r="F313" s="171"/>
      <c r="G313" s="170"/>
      <c r="H313" s="171"/>
    </row>
    <row r="316" customFormat="false" ht="24" hidden="false" customHeight="true" outlineLevel="0" collapsed="false">
      <c r="A316" s="161" t="s">
        <v>237</v>
      </c>
      <c r="B316" s="161"/>
      <c r="C316" s="161"/>
      <c r="D316" s="161"/>
      <c r="E316" s="161"/>
      <c r="F316" s="161"/>
      <c r="G316" s="161"/>
      <c r="H316" s="162" t="str">
        <f aca="false">HYPERLINK("#'Daily Dashboard'!A1","← Back to Dashboard")</f>
        <v>← Back to Dashboard</v>
      </c>
    </row>
    <row r="317" customFormat="false" ht="28" hidden="false" customHeight="true" outlineLevel="0" collapsed="false">
      <c r="A317" s="163" t="s">
        <v>54</v>
      </c>
      <c r="B317" s="163" t="s">
        <v>55</v>
      </c>
      <c r="C317" s="163" t="s">
        <v>232</v>
      </c>
      <c r="D317" s="163" t="s">
        <v>233</v>
      </c>
      <c r="E317" s="163" t="s">
        <v>92</v>
      </c>
      <c r="F317" s="163" t="s">
        <v>93</v>
      </c>
      <c r="G317" s="163" t="s">
        <v>234</v>
      </c>
      <c r="H317" s="163" t="s">
        <v>95</v>
      </c>
    </row>
    <row r="318" customFormat="false" ht="35.05" hidden="false" customHeight="false" outlineLevel="0" collapsed="false">
      <c r="A318" s="164" t="str">
        <f aca="false">_xlfn._xlws.FILTER('Portfolio Register'!$A$5:$A$104,('Portfolio Register'!$A$5:$A$104&lt;&gt;"")*((('Portfolio Register'!$AA$5:$AA$104="MINOR + MAJOR ACTIVE")+('Portfolio Register'!$AA$5:$AA$104="MAJOR ACTIVE"))),"No buildings currently match this alert")</f>
        <v>No buildings currently match this alert</v>
      </c>
      <c r="B318" s="165" t="str">
        <f aca="false">_xlfn._xlws.FILTER('Portfolio Register'!$B$5:$B$104,('Portfolio Register'!$A$5:$A$104&lt;&gt;"")*((('Portfolio Register'!$AA$5:$AA$104="MINOR + MAJOR ACTIVE")+('Portfolio Register'!$AA$5:$AA$104="MAJOR ACTIVE"))),"")</f>
        <v/>
      </c>
      <c r="C318" s="165" t="str">
        <f aca="false">_xlfn._xlws.FILTER(IF('Portfolio Register'!$A$5:$A$104&lt;&gt;"","Defect Warranty",""),('Portfolio Register'!$A$5:$A$104&lt;&gt;"")*((('Portfolio Register'!$AA$5:$AA$104="MINOR + MAJOR ACTIVE")+('Portfolio Register'!$AA$5:$AA$104="MAJOR ACTIVE"))),"")</f>
      </c>
      <c r="D318" s="166" t="str">
        <f aca="false">_xlfn._xlws.FILTER('Portfolio Register'!$AC$5:$AC$104,('Portfolio Register'!$A$5:$A$104&lt;&gt;"")*((('Portfolio Register'!$AA$5:$AA$104="MINOR + MAJOR ACTIVE")+('Portfolio Register'!$AA$5:$AA$104="MAJOR ACTIVE"))),"")</f>
        <v/>
      </c>
      <c r="E318" s="165" t="str">
        <f aca="false">_xlfn._xlws.FILTER('Portfolio Register'!$AA$5:$AA$104,('Portfolio Register'!$A$5:$A$104&lt;&gt;"")*((('Portfolio Register'!$AA$5:$AA$104="MINOR + MAJOR ACTIVE")+('Portfolio Register'!$AA$5:$AA$104="MAJOR ACTIVE"))),"")</f>
        <v/>
      </c>
      <c r="F318" s="167" t="str">
        <f aca="false">_xlfn._xlws.FILTER('Portfolio Register'!$AD$5:$AD$104,('Portfolio Register'!$A$5:$A$104&lt;&gt;"")*((('Portfolio Register'!$AA$5:$AA$104="MINOR + MAJOR ACTIVE")+('Portfolio Register'!$AA$5:$AA$104="MAJOR ACTIVE"))),"")</f>
        <v/>
      </c>
      <c r="G318" s="166" t="str">
        <f aca="false">_xlfn._xlws.FILTER('Portfolio Register'!$AE$5:$AE$104,('Portfolio Register'!$A$5:$A$104&lt;&gt;"")*((('Portfolio Register'!$AA$5:$AA$104="MINOR + MAJOR ACTIVE")+('Portfolio Register'!$AA$5:$AA$104="MAJOR ACTIVE"))),"")</f>
        <v/>
      </c>
      <c r="H318" s="167" t="str">
        <f aca="false">_xlfn._xlws.FILTER('Portfolio Register'!$AF$5:$AF$104,('Portfolio Register'!$A$5:$A$104&lt;&gt;"")*((('Portfolio Register'!$AA$5:$AA$104="MINOR + MAJOR ACTIVE")+('Portfolio Register'!$AA$5:$AA$104="MAJOR ACTIVE"))),"")</f>
        <v/>
      </c>
    </row>
    <row r="319" customFormat="false" ht="15" hidden="false" customHeight="false" outlineLevel="0" collapsed="false">
      <c r="A319" s="168"/>
      <c r="B319" s="169"/>
      <c r="C319" s="169"/>
      <c r="D319" s="170"/>
      <c r="E319" s="169"/>
      <c r="F319" s="171"/>
      <c r="G319" s="170"/>
      <c r="H319" s="171"/>
    </row>
    <row r="320" customFormat="false" ht="15" hidden="false" customHeight="false" outlineLevel="0" collapsed="false">
      <c r="A320" s="168"/>
      <c r="B320" s="169"/>
      <c r="C320" s="169"/>
      <c r="D320" s="170"/>
      <c r="E320" s="169"/>
      <c r="F320" s="171"/>
      <c r="G320" s="170"/>
      <c r="H320" s="171"/>
    </row>
    <row r="321" customFormat="false" ht="15" hidden="false" customHeight="false" outlineLevel="0" collapsed="false">
      <c r="A321" s="168"/>
      <c r="B321" s="169"/>
      <c r="C321" s="169"/>
      <c r="D321" s="170"/>
      <c r="E321" s="169"/>
      <c r="F321" s="171"/>
      <c r="G321" s="170"/>
      <c r="H321" s="171"/>
    </row>
    <row r="322" customFormat="false" ht="15" hidden="false" customHeight="false" outlineLevel="0" collapsed="false">
      <c r="A322" s="168"/>
      <c r="B322" s="169"/>
      <c r="C322" s="169"/>
      <c r="D322" s="170"/>
      <c r="E322" s="169"/>
      <c r="F322" s="171"/>
      <c r="G322" s="170"/>
      <c r="H322" s="171"/>
    </row>
    <row r="323" customFormat="false" ht="15" hidden="false" customHeight="false" outlineLevel="0" collapsed="false">
      <c r="A323" s="168"/>
      <c r="B323" s="169"/>
      <c r="C323" s="169"/>
      <c r="D323" s="170"/>
      <c r="E323" s="169"/>
      <c r="F323" s="171"/>
      <c r="G323" s="170"/>
      <c r="H323" s="171"/>
    </row>
    <row r="324" customFormat="false" ht="15" hidden="false" customHeight="false" outlineLevel="0" collapsed="false">
      <c r="A324" s="168"/>
      <c r="B324" s="169"/>
      <c r="C324" s="169"/>
      <c r="D324" s="170"/>
      <c r="E324" s="169"/>
      <c r="F324" s="171"/>
      <c r="G324" s="170"/>
      <c r="H324" s="171"/>
    </row>
    <row r="325" customFormat="false" ht="15" hidden="false" customHeight="false" outlineLevel="0" collapsed="false">
      <c r="A325" s="168"/>
      <c r="B325" s="169"/>
      <c r="C325" s="169"/>
      <c r="D325" s="170"/>
      <c r="E325" s="169"/>
      <c r="F325" s="171"/>
      <c r="G325" s="170"/>
      <c r="H325" s="171"/>
    </row>
    <row r="326" customFormat="false" ht="15" hidden="false" customHeight="false" outlineLevel="0" collapsed="false">
      <c r="A326" s="168"/>
      <c r="B326" s="169"/>
      <c r="C326" s="169"/>
      <c r="D326" s="170"/>
      <c r="E326" s="169"/>
      <c r="F326" s="171"/>
      <c r="G326" s="170"/>
      <c r="H326" s="171"/>
    </row>
    <row r="327" customFormat="false" ht="15" hidden="false" customHeight="false" outlineLevel="0" collapsed="false">
      <c r="A327" s="168"/>
      <c r="B327" s="169"/>
      <c r="C327" s="169"/>
      <c r="D327" s="170"/>
      <c r="E327" s="169"/>
      <c r="F327" s="171"/>
      <c r="G327" s="170"/>
      <c r="H327" s="171"/>
    </row>
    <row r="328" customFormat="false" ht="15" hidden="false" customHeight="false" outlineLevel="0" collapsed="false">
      <c r="A328" s="168"/>
      <c r="B328" s="169"/>
      <c r="C328" s="169"/>
      <c r="D328" s="170"/>
      <c r="E328" s="169"/>
      <c r="F328" s="171"/>
      <c r="G328" s="170"/>
      <c r="H328" s="171"/>
    </row>
    <row r="329" customFormat="false" ht="15" hidden="false" customHeight="false" outlineLevel="0" collapsed="false">
      <c r="A329" s="168"/>
      <c r="B329" s="169"/>
      <c r="C329" s="169"/>
      <c r="D329" s="170"/>
      <c r="E329" s="169"/>
      <c r="F329" s="171"/>
      <c r="G329" s="170"/>
      <c r="H329" s="171"/>
    </row>
    <row r="330" customFormat="false" ht="15" hidden="false" customHeight="false" outlineLevel="0" collapsed="false">
      <c r="A330" s="168"/>
      <c r="B330" s="169"/>
      <c r="C330" s="169"/>
      <c r="D330" s="170"/>
      <c r="E330" s="169"/>
      <c r="F330" s="171"/>
      <c r="G330" s="170"/>
      <c r="H330" s="171"/>
    </row>
    <row r="331" customFormat="false" ht="15" hidden="false" customHeight="false" outlineLevel="0" collapsed="false">
      <c r="A331" s="168"/>
      <c r="B331" s="169"/>
      <c r="C331" s="169"/>
      <c r="D331" s="170"/>
      <c r="E331" s="169"/>
      <c r="F331" s="171"/>
      <c r="G331" s="170"/>
      <c r="H331" s="171"/>
    </row>
    <row r="332" customFormat="false" ht="15" hidden="false" customHeight="false" outlineLevel="0" collapsed="false">
      <c r="A332" s="168"/>
      <c r="B332" s="169"/>
      <c r="C332" s="169"/>
      <c r="D332" s="170"/>
      <c r="E332" s="169"/>
      <c r="F332" s="171"/>
      <c r="G332" s="170"/>
      <c r="H332" s="171"/>
    </row>
    <row r="333" customFormat="false" ht="15" hidden="false" customHeight="false" outlineLevel="0" collapsed="false">
      <c r="A333" s="168"/>
      <c r="B333" s="169"/>
      <c r="C333" s="169"/>
      <c r="D333" s="170"/>
      <c r="E333" s="169"/>
      <c r="F333" s="171"/>
      <c r="G333" s="170"/>
      <c r="H333" s="171"/>
    </row>
    <row r="334" customFormat="false" ht="15" hidden="false" customHeight="false" outlineLevel="0" collapsed="false">
      <c r="A334" s="168"/>
      <c r="B334" s="169"/>
      <c r="C334" s="169"/>
      <c r="D334" s="170"/>
      <c r="E334" s="169"/>
      <c r="F334" s="171"/>
      <c r="G334" s="170"/>
      <c r="H334" s="171"/>
    </row>
    <row r="335" customFormat="false" ht="15" hidden="false" customHeight="false" outlineLevel="0" collapsed="false">
      <c r="A335" s="168"/>
      <c r="B335" s="169"/>
      <c r="C335" s="169"/>
      <c r="D335" s="170"/>
      <c r="E335" s="169"/>
      <c r="F335" s="171"/>
      <c r="G335" s="170"/>
      <c r="H335" s="171"/>
    </row>
    <row r="336" customFormat="false" ht="15" hidden="false" customHeight="false" outlineLevel="0" collapsed="false">
      <c r="A336" s="168"/>
      <c r="B336" s="169"/>
      <c r="C336" s="169"/>
      <c r="D336" s="170"/>
      <c r="E336" s="169"/>
      <c r="F336" s="171"/>
      <c r="G336" s="170"/>
      <c r="H336" s="171"/>
    </row>
    <row r="337" customFormat="false" ht="15" hidden="false" customHeight="false" outlineLevel="0" collapsed="false">
      <c r="A337" s="168"/>
      <c r="B337" s="169"/>
      <c r="C337" s="169"/>
      <c r="D337" s="170"/>
      <c r="E337" s="169"/>
      <c r="F337" s="171"/>
      <c r="G337" s="170"/>
      <c r="H337" s="171"/>
    </row>
    <row r="338" customFormat="false" ht="15" hidden="false" customHeight="false" outlineLevel="0" collapsed="false">
      <c r="A338" s="168"/>
      <c r="B338" s="169"/>
      <c r="C338" s="169"/>
      <c r="D338" s="170"/>
      <c r="E338" s="169"/>
      <c r="F338" s="171"/>
      <c r="G338" s="170"/>
      <c r="H338" s="171"/>
    </row>
    <row r="339" customFormat="false" ht="15" hidden="false" customHeight="false" outlineLevel="0" collapsed="false">
      <c r="A339" s="168"/>
      <c r="B339" s="169"/>
      <c r="C339" s="169"/>
      <c r="D339" s="170"/>
      <c r="E339" s="169"/>
      <c r="F339" s="171"/>
      <c r="G339" s="170"/>
      <c r="H339" s="171"/>
    </row>
    <row r="340" customFormat="false" ht="15" hidden="false" customHeight="false" outlineLevel="0" collapsed="false">
      <c r="A340" s="168"/>
      <c r="B340" s="169"/>
      <c r="C340" s="169"/>
      <c r="D340" s="170"/>
      <c r="E340" s="169"/>
      <c r="F340" s="171"/>
      <c r="G340" s="170"/>
      <c r="H340" s="171"/>
    </row>
    <row r="341" customFormat="false" ht="15" hidden="false" customHeight="false" outlineLevel="0" collapsed="false">
      <c r="A341" s="168"/>
      <c r="B341" s="169"/>
      <c r="C341" s="169"/>
      <c r="D341" s="170"/>
      <c r="E341" s="169"/>
      <c r="F341" s="171"/>
      <c r="G341" s="170"/>
      <c r="H341" s="171"/>
    </row>
    <row r="342" customFormat="false" ht="15" hidden="false" customHeight="false" outlineLevel="0" collapsed="false">
      <c r="A342" s="168"/>
      <c r="B342" s="169"/>
      <c r="C342" s="169"/>
      <c r="D342" s="170"/>
      <c r="E342" s="169"/>
      <c r="F342" s="171"/>
      <c r="G342" s="170"/>
      <c r="H342" s="171"/>
    </row>
    <row r="343" customFormat="false" ht="15" hidden="false" customHeight="false" outlineLevel="0" collapsed="false">
      <c r="A343" s="168"/>
      <c r="B343" s="169"/>
      <c r="C343" s="169"/>
      <c r="D343" s="170"/>
      <c r="E343" s="169"/>
      <c r="F343" s="171"/>
      <c r="G343" s="170"/>
      <c r="H343" s="171"/>
    </row>
    <row r="344" customFormat="false" ht="15" hidden="false" customHeight="false" outlineLevel="0" collapsed="false">
      <c r="A344" s="168"/>
      <c r="B344" s="169"/>
      <c r="C344" s="169"/>
      <c r="D344" s="170"/>
      <c r="E344" s="169"/>
      <c r="F344" s="171"/>
      <c r="G344" s="170"/>
      <c r="H344" s="171"/>
    </row>
    <row r="345" customFormat="false" ht="15" hidden="false" customHeight="false" outlineLevel="0" collapsed="false">
      <c r="A345" s="168"/>
      <c r="B345" s="169"/>
      <c r="C345" s="169"/>
      <c r="D345" s="170"/>
      <c r="E345" s="169"/>
      <c r="F345" s="171"/>
      <c r="G345" s="170"/>
      <c r="H345" s="171"/>
    </row>
    <row r="346" customFormat="false" ht="15" hidden="false" customHeight="false" outlineLevel="0" collapsed="false">
      <c r="A346" s="168"/>
      <c r="B346" s="169"/>
      <c r="C346" s="169"/>
      <c r="D346" s="170"/>
      <c r="E346" s="169"/>
      <c r="F346" s="171"/>
      <c r="G346" s="170"/>
      <c r="H346" s="171"/>
    </row>
    <row r="347" customFormat="false" ht="15" hidden="false" customHeight="false" outlineLevel="0" collapsed="false">
      <c r="A347" s="168"/>
      <c r="B347" s="169"/>
      <c r="C347" s="169"/>
      <c r="D347" s="170"/>
      <c r="E347" s="169"/>
      <c r="F347" s="171"/>
      <c r="G347" s="170"/>
      <c r="H347" s="171"/>
    </row>
    <row r="348" customFormat="false" ht="15" hidden="false" customHeight="false" outlineLevel="0" collapsed="false">
      <c r="A348" s="168"/>
      <c r="B348" s="169"/>
      <c r="C348" s="169"/>
      <c r="D348" s="170"/>
      <c r="E348" s="169"/>
      <c r="F348" s="171"/>
      <c r="G348" s="170"/>
      <c r="H348" s="171"/>
    </row>
    <row r="349" customFormat="false" ht="15" hidden="false" customHeight="false" outlineLevel="0" collapsed="false">
      <c r="A349" s="168"/>
      <c r="B349" s="169"/>
      <c r="C349" s="169"/>
      <c r="D349" s="170"/>
      <c r="E349" s="169"/>
      <c r="F349" s="171"/>
      <c r="G349" s="170"/>
      <c r="H349" s="171"/>
    </row>
    <row r="350" customFormat="false" ht="15" hidden="false" customHeight="false" outlineLevel="0" collapsed="false">
      <c r="A350" s="168"/>
      <c r="B350" s="169"/>
      <c r="C350" s="169"/>
      <c r="D350" s="170"/>
      <c r="E350" s="169"/>
      <c r="F350" s="171"/>
      <c r="G350" s="170"/>
      <c r="H350" s="171"/>
    </row>
    <row r="351" customFormat="false" ht="15" hidden="false" customHeight="false" outlineLevel="0" collapsed="false">
      <c r="A351" s="168"/>
      <c r="B351" s="169"/>
      <c r="C351" s="169"/>
      <c r="D351" s="170"/>
      <c r="E351" s="169"/>
      <c r="F351" s="171"/>
      <c r="G351" s="170"/>
      <c r="H351" s="171"/>
    </row>
    <row r="352" customFormat="false" ht="15" hidden="false" customHeight="false" outlineLevel="0" collapsed="false">
      <c r="A352" s="168"/>
      <c r="B352" s="169"/>
      <c r="C352" s="169"/>
      <c r="D352" s="170"/>
      <c r="E352" s="169"/>
      <c r="F352" s="171"/>
      <c r="G352" s="170"/>
      <c r="H352" s="171"/>
    </row>
    <row r="353" customFormat="false" ht="15" hidden="false" customHeight="false" outlineLevel="0" collapsed="false">
      <c r="A353" s="168"/>
      <c r="B353" s="169"/>
      <c r="C353" s="169"/>
      <c r="D353" s="170"/>
      <c r="E353" s="169"/>
      <c r="F353" s="171"/>
      <c r="G353" s="170"/>
      <c r="H353" s="171"/>
    </row>
    <row r="354" customFormat="false" ht="15" hidden="false" customHeight="false" outlineLevel="0" collapsed="false">
      <c r="A354" s="168"/>
      <c r="B354" s="169"/>
      <c r="C354" s="169"/>
      <c r="D354" s="170"/>
      <c r="E354" s="169"/>
      <c r="F354" s="171"/>
      <c r="G354" s="170"/>
      <c r="H354" s="171"/>
    </row>
    <row r="355" customFormat="false" ht="15" hidden="false" customHeight="false" outlineLevel="0" collapsed="false">
      <c r="A355" s="168"/>
      <c r="B355" s="169"/>
      <c r="C355" s="169"/>
      <c r="D355" s="170"/>
      <c r="E355" s="169"/>
      <c r="F355" s="171"/>
      <c r="G355" s="170"/>
      <c r="H355" s="171"/>
    </row>
    <row r="356" customFormat="false" ht="15" hidden="false" customHeight="false" outlineLevel="0" collapsed="false">
      <c r="A356" s="168"/>
      <c r="B356" s="169"/>
      <c r="C356" s="169"/>
      <c r="D356" s="170"/>
      <c r="E356" s="169"/>
      <c r="F356" s="171"/>
      <c r="G356" s="170"/>
      <c r="H356" s="171"/>
    </row>
    <row r="357" customFormat="false" ht="15" hidden="false" customHeight="false" outlineLevel="0" collapsed="false">
      <c r="A357" s="168"/>
      <c r="B357" s="169"/>
      <c r="C357" s="169"/>
      <c r="D357" s="170"/>
      <c r="E357" s="169"/>
      <c r="F357" s="171"/>
      <c r="G357" s="170"/>
      <c r="H357" s="171"/>
    </row>
    <row r="358" customFormat="false" ht="15" hidden="false" customHeight="false" outlineLevel="0" collapsed="false">
      <c r="A358" s="168"/>
      <c r="B358" s="169"/>
      <c r="C358" s="169"/>
      <c r="D358" s="170"/>
      <c r="E358" s="169"/>
      <c r="F358" s="171"/>
      <c r="G358" s="170"/>
      <c r="H358" s="171"/>
    </row>
    <row r="359" customFormat="false" ht="15" hidden="false" customHeight="false" outlineLevel="0" collapsed="false">
      <c r="A359" s="168"/>
      <c r="B359" s="169"/>
      <c r="C359" s="169"/>
      <c r="D359" s="170"/>
      <c r="E359" s="169"/>
      <c r="F359" s="171"/>
      <c r="G359" s="170"/>
      <c r="H359" s="171"/>
    </row>
    <row r="360" customFormat="false" ht="15" hidden="false" customHeight="false" outlineLevel="0" collapsed="false">
      <c r="A360" s="168"/>
      <c r="B360" s="169"/>
      <c r="C360" s="169"/>
      <c r="D360" s="170"/>
      <c r="E360" s="169"/>
      <c r="F360" s="171"/>
      <c r="G360" s="170"/>
      <c r="H360" s="171"/>
    </row>
    <row r="361" customFormat="false" ht="15" hidden="false" customHeight="false" outlineLevel="0" collapsed="false">
      <c r="A361" s="168"/>
      <c r="B361" s="169"/>
      <c r="C361" s="169"/>
      <c r="D361" s="170"/>
      <c r="E361" s="169"/>
      <c r="F361" s="171"/>
      <c r="G361" s="170"/>
      <c r="H361" s="171"/>
    </row>
    <row r="362" customFormat="false" ht="15" hidden="false" customHeight="false" outlineLevel="0" collapsed="false">
      <c r="A362" s="168"/>
      <c r="B362" s="169"/>
      <c r="C362" s="169"/>
      <c r="D362" s="170"/>
      <c r="E362" s="169"/>
      <c r="F362" s="171"/>
      <c r="G362" s="170"/>
      <c r="H362" s="171"/>
    </row>
    <row r="363" customFormat="false" ht="15" hidden="false" customHeight="false" outlineLevel="0" collapsed="false">
      <c r="A363" s="168"/>
      <c r="B363" s="169"/>
      <c r="C363" s="169"/>
      <c r="D363" s="170"/>
      <c r="E363" s="169"/>
      <c r="F363" s="171"/>
      <c r="G363" s="170"/>
      <c r="H363" s="171"/>
    </row>
    <row r="364" customFormat="false" ht="15" hidden="false" customHeight="false" outlineLevel="0" collapsed="false">
      <c r="A364" s="168"/>
      <c r="B364" s="169"/>
      <c r="C364" s="169"/>
      <c r="D364" s="170"/>
      <c r="E364" s="169"/>
      <c r="F364" s="171"/>
      <c r="G364" s="170"/>
      <c r="H364" s="171"/>
    </row>
    <row r="365" customFormat="false" ht="15" hidden="false" customHeight="false" outlineLevel="0" collapsed="false">
      <c r="A365" s="168"/>
      <c r="B365" s="169"/>
      <c r="C365" s="169"/>
      <c r="D365" s="170"/>
      <c r="E365" s="169"/>
      <c r="F365" s="171"/>
      <c r="G365" s="170"/>
      <c r="H365" s="171"/>
    </row>
    <row r="366" customFormat="false" ht="15" hidden="false" customHeight="false" outlineLevel="0" collapsed="false">
      <c r="A366" s="168"/>
      <c r="B366" s="169"/>
      <c r="C366" s="169"/>
      <c r="D366" s="170"/>
      <c r="E366" s="169"/>
      <c r="F366" s="171"/>
      <c r="G366" s="170"/>
      <c r="H366" s="171"/>
    </row>
    <row r="367" customFormat="false" ht="15" hidden="false" customHeight="false" outlineLevel="0" collapsed="false">
      <c r="A367" s="168"/>
      <c r="B367" s="169"/>
      <c r="C367" s="169"/>
      <c r="D367" s="170"/>
      <c r="E367" s="169"/>
      <c r="F367" s="171"/>
      <c r="G367" s="170"/>
      <c r="H367" s="171"/>
    </row>
    <row r="368" customFormat="false" ht="15" hidden="false" customHeight="false" outlineLevel="0" collapsed="false">
      <c r="A368" s="168"/>
      <c r="B368" s="169"/>
      <c r="C368" s="169"/>
      <c r="D368" s="170"/>
      <c r="E368" s="169"/>
      <c r="F368" s="171"/>
      <c r="G368" s="170"/>
      <c r="H368" s="171"/>
    </row>
    <row r="369" customFormat="false" ht="15" hidden="false" customHeight="false" outlineLevel="0" collapsed="false">
      <c r="A369" s="168"/>
      <c r="B369" s="169"/>
      <c r="C369" s="169"/>
      <c r="D369" s="170"/>
      <c r="E369" s="169"/>
      <c r="F369" s="171"/>
      <c r="G369" s="170"/>
      <c r="H369" s="171"/>
    </row>
    <row r="370" customFormat="false" ht="15" hidden="false" customHeight="false" outlineLevel="0" collapsed="false">
      <c r="A370" s="168"/>
      <c r="B370" s="169"/>
      <c r="C370" s="169"/>
      <c r="D370" s="170"/>
      <c r="E370" s="169"/>
      <c r="F370" s="171"/>
      <c r="G370" s="170"/>
      <c r="H370" s="171"/>
    </row>
    <row r="371" customFormat="false" ht="15" hidden="false" customHeight="false" outlineLevel="0" collapsed="false">
      <c r="A371" s="168"/>
      <c r="B371" s="169"/>
      <c r="C371" s="169"/>
      <c r="D371" s="170"/>
      <c r="E371" s="169"/>
      <c r="F371" s="171"/>
      <c r="G371" s="170"/>
      <c r="H371" s="171"/>
    </row>
    <row r="372" customFormat="false" ht="15" hidden="false" customHeight="false" outlineLevel="0" collapsed="false">
      <c r="A372" s="168"/>
      <c r="B372" s="169"/>
      <c r="C372" s="169"/>
      <c r="D372" s="170"/>
      <c r="E372" s="169"/>
      <c r="F372" s="171"/>
      <c r="G372" s="170"/>
      <c r="H372" s="171"/>
    </row>
    <row r="373" customFormat="false" ht="15" hidden="false" customHeight="false" outlineLevel="0" collapsed="false">
      <c r="A373" s="168"/>
      <c r="B373" s="169"/>
      <c r="C373" s="169"/>
      <c r="D373" s="170"/>
      <c r="E373" s="169"/>
      <c r="F373" s="171"/>
      <c r="G373" s="170"/>
      <c r="H373" s="171"/>
    </row>
    <row r="374" customFormat="false" ht="15" hidden="false" customHeight="false" outlineLevel="0" collapsed="false">
      <c r="A374" s="168"/>
      <c r="B374" s="169"/>
      <c r="C374" s="169"/>
      <c r="D374" s="170"/>
      <c r="E374" s="169"/>
      <c r="F374" s="171"/>
      <c r="G374" s="170"/>
      <c r="H374" s="171"/>
    </row>
    <row r="375" customFormat="false" ht="15" hidden="false" customHeight="false" outlineLevel="0" collapsed="false">
      <c r="A375" s="168"/>
      <c r="B375" s="169"/>
      <c r="C375" s="169"/>
      <c r="D375" s="170"/>
      <c r="E375" s="169"/>
      <c r="F375" s="171"/>
      <c r="G375" s="170"/>
      <c r="H375" s="171"/>
    </row>
    <row r="376" customFormat="false" ht="15" hidden="false" customHeight="false" outlineLevel="0" collapsed="false">
      <c r="A376" s="168"/>
      <c r="B376" s="169"/>
      <c r="C376" s="169"/>
      <c r="D376" s="170"/>
      <c r="E376" s="169"/>
      <c r="F376" s="171"/>
      <c r="G376" s="170"/>
      <c r="H376" s="171"/>
    </row>
    <row r="377" customFormat="false" ht="15" hidden="false" customHeight="false" outlineLevel="0" collapsed="false">
      <c r="A377" s="168"/>
      <c r="B377" s="169"/>
      <c r="C377" s="169"/>
      <c r="D377" s="170"/>
      <c r="E377" s="169"/>
      <c r="F377" s="171"/>
      <c r="G377" s="170"/>
      <c r="H377" s="171"/>
    </row>
    <row r="378" customFormat="false" ht="15" hidden="false" customHeight="false" outlineLevel="0" collapsed="false">
      <c r="A378" s="168"/>
      <c r="B378" s="169"/>
      <c r="C378" s="169"/>
      <c r="D378" s="170"/>
      <c r="E378" s="169"/>
      <c r="F378" s="171"/>
      <c r="G378" s="170"/>
      <c r="H378" s="171"/>
    </row>
    <row r="379" customFormat="false" ht="15" hidden="false" customHeight="false" outlineLevel="0" collapsed="false">
      <c r="A379" s="168"/>
      <c r="B379" s="169"/>
      <c r="C379" s="169"/>
      <c r="D379" s="170"/>
      <c r="E379" s="169"/>
      <c r="F379" s="171"/>
      <c r="G379" s="170"/>
      <c r="H379" s="171"/>
    </row>
    <row r="380" customFormat="false" ht="15" hidden="false" customHeight="false" outlineLevel="0" collapsed="false">
      <c r="A380" s="168"/>
      <c r="B380" s="169"/>
      <c r="C380" s="169"/>
      <c r="D380" s="170"/>
      <c r="E380" s="169"/>
      <c r="F380" s="171"/>
      <c r="G380" s="170"/>
      <c r="H380" s="171"/>
    </row>
    <row r="381" customFormat="false" ht="15" hidden="false" customHeight="false" outlineLevel="0" collapsed="false">
      <c r="A381" s="168"/>
      <c r="B381" s="169"/>
      <c r="C381" s="169"/>
      <c r="D381" s="170"/>
      <c r="E381" s="169"/>
      <c r="F381" s="171"/>
      <c r="G381" s="170"/>
      <c r="H381" s="171"/>
    </row>
    <row r="382" customFormat="false" ht="15" hidden="false" customHeight="false" outlineLevel="0" collapsed="false">
      <c r="A382" s="168"/>
      <c r="B382" s="169"/>
      <c r="C382" s="169"/>
      <c r="D382" s="170"/>
      <c r="E382" s="169"/>
      <c r="F382" s="171"/>
      <c r="G382" s="170"/>
      <c r="H382" s="171"/>
    </row>
    <row r="383" customFormat="false" ht="15" hidden="false" customHeight="false" outlineLevel="0" collapsed="false">
      <c r="A383" s="168"/>
      <c r="B383" s="169"/>
      <c r="C383" s="169"/>
      <c r="D383" s="170"/>
      <c r="E383" s="169"/>
      <c r="F383" s="171"/>
      <c r="G383" s="170"/>
      <c r="H383" s="171"/>
    </row>
    <row r="384" customFormat="false" ht="15" hidden="false" customHeight="false" outlineLevel="0" collapsed="false">
      <c r="A384" s="168"/>
      <c r="B384" s="169"/>
      <c r="C384" s="169"/>
      <c r="D384" s="170"/>
      <c r="E384" s="169"/>
      <c r="F384" s="171"/>
      <c r="G384" s="170"/>
      <c r="H384" s="171"/>
    </row>
    <row r="385" customFormat="false" ht="15" hidden="false" customHeight="false" outlineLevel="0" collapsed="false">
      <c r="A385" s="168"/>
      <c r="B385" s="169"/>
      <c r="C385" s="169"/>
      <c r="D385" s="170"/>
      <c r="E385" s="169"/>
      <c r="F385" s="171"/>
      <c r="G385" s="170"/>
      <c r="H385" s="171"/>
    </row>
    <row r="386" customFormat="false" ht="15" hidden="false" customHeight="false" outlineLevel="0" collapsed="false">
      <c r="A386" s="168"/>
      <c r="B386" s="169"/>
      <c r="C386" s="169"/>
      <c r="D386" s="170"/>
      <c r="E386" s="169"/>
      <c r="F386" s="171"/>
      <c r="G386" s="170"/>
      <c r="H386" s="171"/>
    </row>
    <row r="387" customFormat="false" ht="15" hidden="false" customHeight="false" outlineLevel="0" collapsed="false">
      <c r="A387" s="168"/>
      <c r="B387" s="169"/>
      <c r="C387" s="169"/>
      <c r="D387" s="170"/>
      <c r="E387" s="169"/>
      <c r="F387" s="171"/>
      <c r="G387" s="170"/>
      <c r="H387" s="171"/>
    </row>
    <row r="388" customFormat="false" ht="15" hidden="false" customHeight="false" outlineLevel="0" collapsed="false">
      <c r="A388" s="168"/>
      <c r="B388" s="169"/>
      <c r="C388" s="169"/>
      <c r="D388" s="170"/>
      <c r="E388" s="169"/>
      <c r="F388" s="171"/>
      <c r="G388" s="170"/>
      <c r="H388" s="171"/>
    </row>
    <row r="389" customFormat="false" ht="15" hidden="false" customHeight="false" outlineLevel="0" collapsed="false">
      <c r="A389" s="168"/>
      <c r="B389" s="169"/>
      <c r="C389" s="169"/>
      <c r="D389" s="170"/>
      <c r="E389" s="169"/>
      <c r="F389" s="171"/>
      <c r="G389" s="170"/>
      <c r="H389" s="171"/>
    </row>
    <row r="390" customFormat="false" ht="15" hidden="false" customHeight="false" outlineLevel="0" collapsed="false">
      <c r="A390" s="168"/>
      <c r="B390" s="169"/>
      <c r="C390" s="169"/>
      <c r="D390" s="170"/>
      <c r="E390" s="169"/>
      <c r="F390" s="171"/>
      <c r="G390" s="170"/>
      <c r="H390" s="171"/>
    </row>
    <row r="391" customFormat="false" ht="15" hidden="false" customHeight="false" outlineLevel="0" collapsed="false">
      <c r="A391" s="168"/>
      <c r="B391" s="169"/>
      <c r="C391" s="169"/>
      <c r="D391" s="170"/>
      <c r="E391" s="169"/>
      <c r="F391" s="171"/>
      <c r="G391" s="170"/>
      <c r="H391" s="171"/>
    </row>
    <row r="392" customFormat="false" ht="15" hidden="false" customHeight="false" outlineLevel="0" collapsed="false">
      <c r="A392" s="168"/>
      <c r="B392" s="169"/>
      <c r="C392" s="169"/>
      <c r="D392" s="170"/>
      <c r="E392" s="169"/>
      <c r="F392" s="171"/>
      <c r="G392" s="170"/>
      <c r="H392" s="171"/>
    </row>
    <row r="393" customFormat="false" ht="15" hidden="false" customHeight="false" outlineLevel="0" collapsed="false">
      <c r="A393" s="168"/>
      <c r="B393" s="169"/>
      <c r="C393" s="169"/>
      <c r="D393" s="170"/>
      <c r="E393" s="169"/>
      <c r="F393" s="171"/>
      <c r="G393" s="170"/>
      <c r="H393" s="171"/>
    </row>
    <row r="394" customFormat="false" ht="15" hidden="false" customHeight="false" outlineLevel="0" collapsed="false">
      <c r="A394" s="168"/>
      <c r="B394" s="169"/>
      <c r="C394" s="169"/>
      <c r="D394" s="170"/>
      <c r="E394" s="169"/>
      <c r="F394" s="171"/>
      <c r="G394" s="170"/>
      <c r="H394" s="171"/>
    </row>
    <row r="395" customFormat="false" ht="15" hidden="false" customHeight="false" outlineLevel="0" collapsed="false">
      <c r="A395" s="168"/>
      <c r="B395" s="169"/>
      <c r="C395" s="169"/>
      <c r="D395" s="170"/>
      <c r="E395" s="169"/>
      <c r="F395" s="171"/>
      <c r="G395" s="170"/>
      <c r="H395" s="171"/>
    </row>
    <row r="396" customFormat="false" ht="15" hidden="false" customHeight="false" outlineLevel="0" collapsed="false">
      <c r="A396" s="168"/>
      <c r="B396" s="169"/>
      <c r="C396" s="169"/>
      <c r="D396" s="170"/>
      <c r="E396" s="169"/>
      <c r="F396" s="171"/>
      <c r="G396" s="170"/>
      <c r="H396" s="171"/>
    </row>
    <row r="397" customFormat="false" ht="15" hidden="false" customHeight="false" outlineLevel="0" collapsed="false">
      <c r="A397" s="168"/>
      <c r="B397" s="169"/>
      <c r="C397" s="169"/>
      <c r="D397" s="170"/>
      <c r="E397" s="169"/>
      <c r="F397" s="171"/>
      <c r="G397" s="170"/>
      <c r="H397" s="171"/>
    </row>
    <row r="398" customFormat="false" ht="15" hidden="false" customHeight="false" outlineLevel="0" collapsed="false">
      <c r="A398" s="168"/>
      <c r="B398" s="169"/>
      <c r="C398" s="169"/>
      <c r="D398" s="170"/>
      <c r="E398" s="169"/>
      <c r="F398" s="171"/>
      <c r="G398" s="170"/>
      <c r="H398" s="171"/>
    </row>
    <row r="399" customFormat="false" ht="15" hidden="false" customHeight="false" outlineLevel="0" collapsed="false">
      <c r="A399" s="168"/>
      <c r="B399" s="169"/>
      <c r="C399" s="169"/>
      <c r="D399" s="170"/>
      <c r="E399" s="169"/>
      <c r="F399" s="171"/>
      <c r="G399" s="170"/>
      <c r="H399" s="171"/>
    </row>
    <row r="400" customFormat="false" ht="15" hidden="false" customHeight="false" outlineLevel="0" collapsed="false">
      <c r="A400" s="168"/>
      <c r="B400" s="169"/>
      <c r="C400" s="169"/>
      <c r="D400" s="170"/>
      <c r="E400" s="169"/>
      <c r="F400" s="171"/>
      <c r="G400" s="170"/>
      <c r="H400" s="171"/>
    </row>
    <row r="401" customFormat="false" ht="15" hidden="false" customHeight="false" outlineLevel="0" collapsed="false">
      <c r="A401" s="168"/>
      <c r="B401" s="169"/>
      <c r="C401" s="169"/>
      <c r="D401" s="170"/>
      <c r="E401" s="169"/>
      <c r="F401" s="171"/>
      <c r="G401" s="170"/>
      <c r="H401" s="171"/>
    </row>
    <row r="402" customFormat="false" ht="15" hidden="false" customHeight="false" outlineLevel="0" collapsed="false">
      <c r="A402" s="168"/>
      <c r="B402" s="169"/>
      <c r="C402" s="169"/>
      <c r="D402" s="170"/>
      <c r="E402" s="169"/>
      <c r="F402" s="171"/>
      <c r="G402" s="170"/>
      <c r="H402" s="171"/>
    </row>
    <row r="403" customFormat="false" ht="15" hidden="false" customHeight="false" outlineLevel="0" collapsed="false">
      <c r="A403" s="168"/>
      <c r="B403" s="169"/>
      <c r="C403" s="169"/>
      <c r="D403" s="170"/>
      <c r="E403" s="169"/>
      <c r="F403" s="171"/>
      <c r="G403" s="170"/>
      <c r="H403" s="171"/>
    </row>
    <row r="404" customFormat="false" ht="15" hidden="false" customHeight="false" outlineLevel="0" collapsed="false">
      <c r="A404" s="168"/>
      <c r="B404" s="169"/>
      <c r="C404" s="169"/>
      <c r="D404" s="170"/>
      <c r="E404" s="169"/>
      <c r="F404" s="171"/>
      <c r="G404" s="170"/>
      <c r="H404" s="171"/>
    </row>
    <row r="405" customFormat="false" ht="15" hidden="false" customHeight="false" outlineLevel="0" collapsed="false">
      <c r="A405" s="168"/>
      <c r="B405" s="169"/>
      <c r="C405" s="169"/>
      <c r="D405" s="170"/>
      <c r="E405" s="169"/>
      <c r="F405" s="171"/>
      <c r="G405" s="170"/>
      <c r="H405" s="171"/>
    </row>
    <row r="406" customFormat="false" ht="15" hidden="false" customHeight="false" outlineLevel="0" collapsed="false">
      <c r="A406" s="168"/>
      <c r="B406" s="169"/>
      <c r="C406" s="169"/>
      <c r="D406" s="170"/>
      <c r="E406" s="169"/>
      <c r="F406" s="171"/>
      <c r="G406" s="170"/>
      <c r="H406" s="171"/>
    </row>
    <row r="407" customFormat="false" ht="15" hidden="false" customHeight="false" outlineLevel="0" collapsed="false">
      <c r="A407" s="168"/>
      <c r="B407" s="169"/>
      <c r="C407" s="169"/>
      <c r="D407" s="170"/>
      <c r="E407" s="169"/>
      <c r="F407" s="171"/>
      <c r="G407" s="170"/>
      <c r="H407" s="171"/>
    </row>
    <row r="408" customFormat="false" ht="15" hidden="false" customHeight="false" outlineLevel="0" collapsed="false">
      <c r="A408" s="168"/>
      <c r="B408" s="169"/>
      <c r="C408" s="169"/>
      <c r="D408" s="170"/>
      <c r="E408" s="169"/>
      <c r="F408" s="171"/>
      <c r="G408" s="170"/>
      <c r="H408" s="171"/>
    </row>
    <row r="409" customFormat="false" ht="15" hidden="false" customHeight="false" outlineLevel="0" collapsed="false">
      <c r="A409" s="168"/>
      <c r="B409" s="169"/>
      <c r="C409" s="169"/>
      <c r="D409" s="170"/>
      <c r="E409" s="169"/>
      <c r="F409" s="171"/>
      <c r="G409" s="170"/>
      <c r="H409" s="171"/>
    </row>
    <row r="410" customFormat="false" ht="15" hidden="false" customHeight="false" outlineLevel="0" collapsed="false">
      <c r="A410" s="168"/>
      <c r="B410" s="169"/>
      <c r="C410" s="169"/>
      <c r="D410" s="170"/>
      <c r="E410" s="169"/>
      <c r="F410" s="171"/>
      <c r="G410" s="170"/>
      <c r="H410" s="171"/>
    </row>
    <row r="411" customFormat="false" ht="15" hidden="false" customHeight="false" outlineLevel="0" collapsed="false">
      <c r="A411" s="168"/>
      <c r="B411" s="169"/>
      <c r="C411" s="169"/>
      <c r="D411" s="170"/>
      <c r="E411" s="169"/>
      <c r="F411" s="171"/>
      <c r="G411" s="170"/>
      <c r="H411" s="171"/>
    </row>
    <row r="412" customFormat="false" ht="15" hidden="false" customHeight="false" outlineLevel="0" collapsed="false">
      <c r="A412" s="168"/>
      <c r="B412" s="169"/>
      <c r="C412" s="169"/>
      <c r="D412" s="170"/>
      <c r="E412" s="169"/>
      <c r="F412" s="171"/>
      <c r="G412" s="170"/>
      <c r="H412" s="171"/>
    </row>
    <row r="413" customFormat="false" ht="15" hidden="false" customHeight="false" outlineLevel="0" collapsed="false">
      <c r="A413" s="168"/>
      <c r="B413" s="169"/>
      <c r="C413" s="169"/>
      <c r="D413" s="170"/>
      <c r="E413" s="169"/>
      <c r="F413" s="171"/>
      <c r="G413" s="170"/>
      <c r="H413" s="171"/>
    </row>
    <row r="414" customFormat="false" ht="15" hidden="false" customHeight="false" outlineLevel="0" collapsed="false">
      <c r="A414" s="168"/>
      <c r="B414" s="169"/>
      <c r="C414" s="169"/>
      <c r="D414" s="170"/>
      <c r="E414" s="169"/>
      <c r="F414" s="171"/>
      <c r="G414" s="170"/>
      <c r="H414" s="171"/>
    </row>
    <row r="415" customFormat="false" ht="15" hidden="false" customHeight="false" outlineLevel="0" collapsed="false">
      <c r="A415" s="168"/>
      <c r="B415" s="169"/>
      <c r="C415" s="169"/>
      <c r="D415" s="170"/>
      <c r="E415" s="169"/>
      <c r="F415" s="171"/>
      <c r="G415" s="170"/>
      <c r="H415" s="171"/>
    </row>
    <row r="416" customFormat="false" ht="15" hidden="false" customHeight="false" outlineLevel="0" collapsed="false">
      <c r="A416" s="168"/>
      <c r="B416" s="169"/>
      <c r="C416" s="169"/>
      <c r="D416" s="170"/>
      <c r="E416" s="169"/>
      <c r="F416" s="171"/>
      <c r="G416" s="170"/>
      <c r="H416" s="171"/>
    </row>
    <row r="417" customFormat="false" ht="15" hidden="false" customHeight="false" outlineLevel="0" collapsed="false">
      <c r="A417" s="168"/>
      <c r="B417" s="169"/>
      <c r="C417" s="169"/>
      <c r="D417" s="170"/>
      <c r="E417" s="169"/>
      <c r="F417" s="171"/>
      <c r="G417" s="170"/>
      <c r="H417" s="171"/>
    </row>
    <row r="420" customFormat="false" ht="24" hidden="false" customHeight="true" outlineLevel="0" collapsed="false">
      <c r="A420" s="172" t="s">
        <v>238</v>
      </c>
      <c r="B420" s="172"/>
      <c r="C420" s="172"/>
      <c r="D420" s="172"/>
      <c r="E420" s="172"/>
      <c r="F420" s="172"/>
      <c r="G420" s="172"/>
      <c r="H420" s="173" t="str">
        <f aca="false">HYPERLINK("#'Daily Dashboard'!A1","← Back to Dashboard")</f>
        <v>← Back to Dashboard</v>
      </c>
    </row>
    <row r="421" customFormat="false" ht="28" hidden="false" customHeight="true" outlineLevel="0" collapsed="false">
      <c r="A421" s="163" t="s">
        <v>54</v>
      </c>
      <c r="B421" s="163" t="s">
        <v>55</v>
      </c>
      <c r="C421" s="163" t="s">
        <v>232</v>
      </c>
      <c r="D421" s="163" t="s">
        <v>233</v>
      </c>
      <c r="E421" s="163" t="s">
        <v>92</v>
      </c>
      <c r="F421" s="163" t="s">
        <v>93</v>
      </c>
      <c r="G421" s="163" t="s">
        <v>234</v>
      </c>
      <c r="H421" s="163" t="s">
        <v>95</v>
      </c>
    </row>
    <row r="422" customFormat="false" ht="35.05" hidden="false" customHeight="false" outlineLevel="0" collapsed="false">
      <c r="A422" s="174" t="str">
        <f aca="false">_xlfn._xlws.FILTER('Portfolio Register'!$A$5:$A$104,('Portfolio Register'!$A$5:$A$104&lt;&gt;"")*(('Portfolio Register'!$H$5:$H$104="EXPIRED")),"No buildings currently match this alert")</f>
        <v>No buildings currently match this alert</v>
      </c>
      <c r="B422" s="175" t="str">
        <f aca="false">_xlfn._xlws.FILTER('Portfolio Register'!$B$5:$B$104,('Portfolio Register'!$A$5:$A$104&lt;&gt;"")*(('Portfolio Register'!$H$5:$H$104="EXPIRED")),"")</f>
        <v/>
      </c>
      <c r="C422" s="175" t="str">
        <f aca="false">_xlfn._xlws.FILTER(IF('Portfolio Register'!$A$5:$A$104&lt;&gt;"","SMAA",""),('Portfolio Register'!$A$5:$A$104&lt;&gt;"")*(('Portfolio Register'!$H$5:$H$104="EXPIRED")),"")</f>
      </c>
      <c r="D422" s="176" t="str">
        <f aca="false">_xlfn._xlws.FILTER('Portfolio Register'!$F$5:$F$104,('Portfolio Register'!$A$5:$A$104&lt;&gt;"")*(('Portfolio Register'!$H$5:$H$104="EXPIRED")),"")</f>
        <v/>
      </c>
      <c r="E422" s="175" t="str">
        <f aca="false">_xlfn._xlws.FILTER('Portfolio Register'!$H$5:$H$104,('Portfolio Register'!$A$5:$A$104&lt;&gt;"")*(('Portfolio Register'!$H$5:$H$104="EXPIRED")),"")</f>
        <v/>
      </c>
      <c r="F422" s="177" t="str">
        <f aca="false">_xlfn._xlws.FILTER('Portfolio Register'!$V$5:$V$104,('Portfolio Register'!$A$5:$A$104&lt;&gt;"")*(('Portfolio Register'!$H$5:$H$104="EXPIRED")),"")</f>
        <v/>
      </c>
      <c r="G422" s="176" t="str">
        <f aca="false">_xlfn._xlws.FILTER('Portfolio Register'!$W$5:$W$104,('Portfolio Register'!$A$5:$A$104&lt;&gt;"")*(('Portfolio Register'!$H$5:$H$104="EXPIRED")),"")</f>
        <v/>
      </c>
      <c r="H422" s="177" t="str">
        <f aca="false">_xlfn._xlws.FILTER('Portfolio Register'!$X$5:$X$104,('Portfolio Register'!$A$5:$A$104&lt;&gt;"")*(('Portfolio Register'!$H$5:$H$104="EXPIRED")),"")</f>
        <v/>
      </c>
    </row>
    <row r="423" customFormat="false" ht="15" hidden="false" customHeight="false" outlineLevel="0" collapsed="false">
      <c r="A423" s="178"/>
      <c r="B423" s="179"/>
      <c r="C423" s="179"/>
      <c r="D423" s="180"/>
      <c r="E423" s="179"/>
      <c r="F423" s="181"/>
      <c r="G423" s="180"/>
      <c r="H423" s="181"/>
    </row>
    <row r="424" customFormat="false" ht="15" hidden="false" customHeight="false" outlineLevel="0" collapsed="false">
      <c r="A424" s="178"/>
      <c r="B424" s="179"/>
      <c r="C424" s="179"/>
      <c r="D424" s="180"/>
      <c r="E424" s="179"/>
      <c r="F424" s="181"/>
      <c r="G424" s="180"/>
      <c r="H424" s="181"/>
    </row>
    <row r="425" customFormat="false" ht="15" hidden="false" customHeight="false" outlineLevel="0" collapsed="false">
      <c r="A425" s="178"/>
      <c r="B425" s="179"/>
      <c r="C425" s="179"/>
      <c r="D425" s="180"/>
      <c r="E425" s="179"/>
      <c r="F425" s="181"/>
      <c r="G425" s="180"/>
      <c r="H425" s="181"/>
    </row>
    <row r="426" customFormat="false" ht="15" hidden="false" customHeight="false" outlineLevel="0" collapsed="false">
      <c r="A426" s="178"/>
      <c r="B426" s="179"/>
      <c r="C426" s="179"/>
      <c r="D426" s="180"/>
      <c r="E426" s="179"/>
      <c r="F426" s="181"/>
      <c r="G426" s="180"/>
      <c r="H426" s="181"/>
    </row>
    <row r="427" customFormat="false" ht="15" hidden="false" customHeight="false" outlineLevel="0" collapsed="false">
      <c r="A427" s="178"/>
      <c r="B427" s="179"/>
      <c r="C427" s="179"/>
      <c r="D427" s="180"/>
      <c r="E427" s="179"/>
      <c r="F427" s="181"/>
      <c r="G427" s="180"/>
      <c r="H427" s="181"/>
    </row>
    <row r="428" customFormat="false" ht="15" hidden="false" customHeight="false" outlineLevel="0" collapsed="false">
      <c r="A428" s="178"/>
      <c r="B428" s="179"/>
      <c r="C428" s="179"/>
      <c r="D428" s="180"/>
      <c r="E428" s="179"/>
      <c r="F428" s="181"/>
      <c r="G428" s="180"/>
      <c r="H428" s="181"/>
    </row>
    <row r="429" customFormat="false" ht="15" hidden="false" customHeight="false" outlineLevel="0" collapsed="false">
      <c r="A429" s="178"/>
      <c r="B429" s="179"/>
      <c r="C429" s="179"/>
      <c r="D429" s="180"/>
      <c r="E429" s="179"/>
      <c r="F429" s="181"/>
      <c r="G429" s="180"/>
      <c r="H429" s="181"/>
    </row>
    <row r="430" customFormat="false" ht="15" hidden="false" customHeight="false" outlineLevel="0" collapsed="false">
      <c r="A430" s="178"/>
      <c r="B430" s="179"/>
      <c r="C430" s="179"/>
      <c r="D430" s="180"/>
      <c r="E430" s="179"/>
      <c r="F430" s="181"/>
      <c r="G430" s="180"/>
      <c r="H430" s="181"/>
    </row>
    <row r="431" customFormat="false" ht="15" hidden="false" customHeight="false" outlineLevel="0" collapsed="false">
      <c r="A431" s="178"/>
      <c r="B431" s="179"/>
      <c r="C431" s="179"/>
      <c r="D431" s="180"/>
      <c r="E431" s="179"/>
      <c r="F431" s="181"/>
      <c r="G431" s="180"/>
      <c r="H431" s="181"/>
    </row>
    <row r="432" customFormat="false" ht="15" hidden="false" customHeight="false" outlineLevel="0" collapsed="false">
      <c r="A432" s="178"/>
      <c r="B432" s="179"/>
      <c r="C432" s="179"/>
      <c r="D432" s="180"/>
      <c r="E432" s="179"/>
      <c r="F432" s="181"/>
      <c r="G432" s="180"/>
      <c r="H432" s="181"/>
    </row>
    <row r="433" customFormat="false" ht="15" hidden="false" customHeight="false" outlineLevel="0" collapsed="false">
      <c r="A433" s="178"/>
      <c r="B433" s="179"/>
      <c r="C433" s="179"/>
      <c r="D433" s="180"/>
      <c r="E433" s="179"/>
      <c r="F433" s="181"/>
      <c r="G433" s="180"/>
      <c r="H433" s="181"/>
    </row>
    <row r="434" customFormat="false" ht="15" hidden="false" customHeight="false" outlineLevel="0" collapsed="false">
      <c r="A434" s="178"/>
      <c r="B434" s="179"/>
      <c r="C434" s="179"/>
      <c r="D434" s="180"/>
      <c r="E434" s="179"/>
      <c r="F434" s="181"/>
      <c r="G434" s="180"/>
      <c r="H434" s="181"/>
    </row>
    <row r="435" customFormat="false" ht="15" hidden="false" customHeight="false" outlineLevel="0" collapsed="false">
      <c r="A435" s="178"/>
      <c r="B435" s="179"/>
      <c r="C435" s="179"/>
      <c r="D435" s="180"/>
      <c r="E435" s="179"/>
      <c r="F435" s="181"/>
      <c r="G435" s="180"/>
      <c r="H435" s="181"/>
    </row>
    <row r="436" customFormat="false" ht="15" hidden="false" customHeight="false" outlineLevel="0" collapsed="false">
      <c r="A436" s="178"/>
      <c r="B436" s="179"/>
      <c r="C436" s="179"/>
      <c r="D436" s="180"/>
      <c r="E436" s="179"/>
      <c r="F436" s="181"/>
      <c r="G436" s="180"/>
      <c r="H436" s="181"/>
    </row>
    <row r="437" customFormat="false" ht="15" hidden="false" customHeight="false" outlineLevel="0" collapsed="false">
      <c r="A437" s="178"/>
      <c r="B437" s="179"/>
      <c r="C437" s="179"/>
      <c r="D437" s="180"/>
      <c r="E437" s="179"/>
      <c r="F437" s="181"/>
      <c r="G437" s="180"/>
      <c r="H437" s="181"/>
    </row>
    <row r="438" customFormat="false" ht="15" hidden="false" customHeight="false" outlineLevel="0" collapsed="false">
      <c r="A438" s="178"/>
      <c r="B438" s="179"/>
      <c r="C438" s="179"/>
      <c r="D438" s="180"/>
      <c r="E438" s="179"/>
      <c r="F438" s="181"/>
      <c r="G438" s="180"/>
      <c r="H438" s="181"/>
    </row>
    <row r="439" customFormat="false" ht="15" hidden="false" customHeight="false" outlineLevel="0" collapsed="false">
      <c r="A439" s="178"/>
      <c r="B439" s="179"/>
      <c r="C439" s="179"/>
      <c r="D439" s="180"/>
      <c r="E439" s="179"/>
      <c r="F439" s="181"/>
      <c r="G439" s="180"/>
      <c r="H439" s="181"/>
    </row>
    <row r="440" customFormat="false" ht="15" hidden="false" customHeight="false" outlineLevel="0" collapsed="false">
      <c r="A440" s="178"/>
      <c r="B440" s="179"/>
      <c r="C440" s="179"/>
      <c r="D440" s="180"/>
      <c r="E440" s="179"/>
      <c r="F440" s="181"/>
      <c r="G440" s="180"/>
      <c r="H440" s="181"/>
    </row>
    <row r="441" customFormat="false" ht="15" hidden="false" customHeight="false" outlineLevel="0" collapsed="false">
      <c r="A441" s="178"/>
      <c r="B441" s="179"/>
      <c r="C441" s="179"/>
      <c r="D441" s="180"/>
      <c r="E441" s="179"/>
      <c r="F441" s="181"/>
      <c r="G441" s="180"/>
      <c r="H441" s="181"/>
    </row>
    <row r="442" customFormat="false" ht="15" hidden="false" customHeight="false" outlineLevel="0" collapsed="false">
      <c r="A442" s="178"/>
      <c r="B442" s="179"/>
      <c r="C442" s="179"/>
      <c r="D442" s="180"/>
      <c r="E442" s="179"/>
      <c r="F442" s="181"/>
      <c r="G442" s="180"/>
      <c r="H442" s="181"/>
    </row>
    <row r="443" customFormat="false" ht="15" hidden="false" customHeight="false" outlineLevel="0" collapsed="false">
      <c r="A443" s="178"/>
      <c r="B443" s="179"/>
      <c r="C443" s="179"/>
      <c r="D443" s="180"/>
      <c r="E443" s="179"/>
      <c r="F443" s="181"/>
      <c r="G443" s="180"/>
      <c r="H443" s="181"/>
    </row>
    <row r="444" customFormat="false" ht="15" hidden="false" customHeight="false" outlineLevel="0" collapsed="false">
      <c r="A444" s="178"/>
      <c r="B444" s="179"/>
      <c r="C444" s="179"/>
      <c r="D444" s="180"/>
      <c r="E444" s="179"/>
      <c r="F444" s="181"/>
      <c r="G444" s="180"/>
      <c r="H444" s="181"/>
    </row>
    <row r="445" customFormat="false" ht="15" hidden="false" customHeight="false" outlineLevel="0" collapsed="false">
      <c r="A445" s="178"/>
      <c r="B445" s="179"/>
      <c r="C445" s="179"/>
      <c r="D445" s="180"/>
      <c r="E445" s="179"/>
      <c r="F445" s="181"/>
      <c r="G445" s="180"/>
      <c r="H445" s="181"/>
    </row>
    <row r="446" customFormat="false" ht="15" hidden="false" customHeight="false" outlineLevel="0" collapsed="false">
      <c r="A446" s="178"/>
      <c r="B446" s="179"/>
      <c r="C446" s="179"/>
      <c r="D446" s="180"/>
      <c r="E446" s="179"/>
      <c r="F446" s="181"/>
      <c r="G446" s="180"/>
      <c r="H446" s="181"/>
    </row>
    <row r="447" customFormat="false" ht="15" hidden="false" customHeight="false" outlineLevel="0" collapsed="false">
      <c r="A447" s="178"/>
      <c r="B447" s="179"/>
      <c r="C447" s="179"/>
      <c r="D447" s="180"/>
      <c r="E447" s="179"/>
      <c r="F447" s="181"/>
      <c r="G447" s="180"/>
      <c r="H447" s="181"/>
    </row>
    <row r="448" customFormat="false" ht="15" hidden="false" customHeight="false" outlineLevel="0" collapsed="false">
      <c r="A448" s="178"/>
      <c r="B448" s="179"/>
      <c r="C448" s="179"/>
      <c r="D448" s="180"/>
      <c r="E448" s="179"/>
      <c r="F448" s="181"/>
      <c r="G448" s="180"/>
      <c r="H448" s="181"/>
    </row>
    <row r="449" customFormat="false" ht="15" hidden="false" customHeight="false" outlineLevel="0" collapsed="false">
      <c r="A449" s="178"/>
      <c r="B449" s="179"/>
      <c r="C449" s="179"/>
      <c r="D449" s="180"/>
      <c r="E449" s="179"/>
      <c r="F449" s="181"/>
      <c r="G449" s="180"/>
      <c r="H449" s="181"/>
    </row>
    <row r="450" customFormat="false" ht="15" hidden="false" customHeight="false" outlineLevel="0" collapsed="false">
      <c r="A450" s="178"/>
      <c r="B450" s="179"/>
      <c r="C450" s="179"/>
      <c r="D450" s="180"/>
      <c r="E450" s="179"/>
      <c r="F450" s="181"/>
      <c r="G450" s="180"/>
      <c r="H450" s="181"/>
    </row>
    <row r="451" customFormat="false" ht="15" hidden="false" customHeight="false" outlineLevel="0" collapsed="false">
      <c r="A451" s="178"/>
      <c r="B451" s="179"/>
      <c r="C451" s="179"/>
      <c r="D451" s="180"/>
      <c r="E451" s="179"/>
      <c r="F451" s="181"/>
      <c r="G451" s="180"/>
      <c r="H451" s="181"/>
    </row>
    <row r="452" customFormat="false" ht="15" hidden="false" customHeight="false" outlineLevel="0" collapsed="false">
      <c r="A452" s="178"/>
      <c r="B452" s="179"/>
      <c r="C452" s="179"/>
      <c r="D452" s="180"/>
      <c r="E452" s="179"/>
      <c r="F452" s="181"/>
      <c r="G452" s="180"/>
      <c r="H452" s="181"/>
    </row>
    <row r="453" customFormat="false" ht="15" hidden="false" customHeight="false" outlineLevel="0" collapsed="false">
      <c r="A453" s="178"/>
      <c r="B453" s="179"/>
      <c r="C453" s="179"/>
      <c r="D453" s="180"/>
      <c r="E453" s="179"/>
      <c r="F453" s="181"/>
      <c r="G453" s="180"/>
      <c r="H453" s="181"/>
    </row>
    <row r="454" customFormat="false" ht="15" hidden="false" customHeight="false" outlineLevel="0" collapsed="false">
      <c r="A454" s="178"/>
      <c r="B454" s="179"/>
      <c r="C454" s="179"/>
      <c r="D454" s="180"/>
      <c r="E454" s="179"/>
      <c r="F454" s="181"/>
      <c r="G454" s="180"/>
      <c r="H454" s="181"/>
    </row>
    <row r="455" customFormat="false" ht="15" hidden="false" customHeight="false" outlineLevel="0" collapsed="false">
      <c r="A455" s="178"/>
      <c r="B455" s="179"/>
      <c r="C455" s="179"/>
      <c r="D455" s="180"/>
      <c r="E455" s="179"/>
      <c r="F455" s="181"/>
      <c r="G455" s="180"/>
      <c r="H455" s="181"/>
    </row>
    <row r="456" customFormat="false" ht="15" hidden="false" customHeight="false" outlineLevel="0" collapsed="false">
      <c r="A456" s="178"/>
      <c r="B456" s="179"/>
      <c r="C456" s="179"/>
      <c r="D456" s="180"/>
      <c r="E456" s="179"/>
      <c r="F456" s="181"/>
      <c r="G456" s="180"/>
      <c r="H456" s="181"/>
    </row>
    <row r="457" customFormat="false" ht="15" hidden="false" customHeight="false" outlineLevel="0" collapsed="false">
      <c r="A457" s="178"/>
      <c r="B457" s="179"/>
      <c r="C457" s="179"/>
      <c r="D457" s="180"/>
      <c r="E457" s="179"/>
      <c r="F457" s="181"/>
      <c r="G457" s="180"/>
      <c r="H457" s="181"/>
    </row>
    <row r="458" customFormat="false" ht="15" hidden="false" customHeight="false" outlineLevel="0" collapsed="false">
      <c r="A458" s="178"/>
      <c r="B458" s="179"/>
      <c r="C458" s="179"/>
      <c r="D458" s="180"/>
      <c r="E458" s="179"/>
      <c r="F458" s="181"/>
      <c r="G458" s="180"/>
      <c r="H458" s="181"/>
    </row>
    <row r="459" customFormat="false" ht="15" hidden="false" customHeight="false" outlineLevel="0" collapsed="false">
      <c r="A459" s="178"/>
      <c r="B459" s="179"/>
      <c r="C459" s="179"/>
      <c r="D459" s="180"/>
      <c r="E459" s="179"/>
      <c r="F459" s="181"/>
      <c r="G459" s="180"/>
      <c r="H459" s="181"/>
    </row>
    <row r="460" customFormat="false" ht="15" hidden="false" customHeight="false" outlineLevel="0" collapsed="false">
      <c r="A460" s="178"/>
      <c r="B460" s="179"/>
      <c r="C460" s="179"/>
      <c r="D460" s="180"/>
      <c r="E460" s="179"/>
      <c r="F460" s="181"/>
      <c r="G460" s="180"/>
      <c r="H460" s="181"/>
    </row>
    <row r="461" customFormat="false" ht="15" hidden="false" customHeight="false" outlineLevel="0" collapsed="false">
      <c r="A461" s="178"/>
      <c r="B461" s="179"/>
      <c r="C461" s="179"/>
      <c r="D461" s="180"/>
      <c r="E461" s="179"/>
      <c r="F461" s="181"/>
      <c r="G461" s="180"/>
      <c r="H461" s="181"/>
    </row>
    <row r="462" customFormat="false" ht="15" hidden="false" customHeight="false" outlineLevel="0" collapsed="false">
      <c r="A462" s="178"/>
      <c r="B462" s="179"/>
      <c r="C462" s="179"/>
      <c r="D462" s="180"/>
      <c r="E462" s="179"/>
      <c r="F462" s="181"/>
      <c r="G462" s="180"/>
      <c r="H462" s="181"/>
    </row>
    <row r="463" customFormat="false" ht="15" hidden="false" customHeight="false" outlineLevel="0" collapsed="false">
      <c r="A463" s="178"/>
      <c r="B463" s="179"/>
      <c r="C463" s="179"/>
      <c r="D463" s="180"/>
      <c r="E463" s="179"/>
      <c r="F463" s="181"/>
      <c r="G463" s="180"/>
      <c r="H463" s="181"/>
    </row>
    <row r="464" customFormat="false" ht="15" hidden="false" customHeight="false" outlineLevel="0" collapsed="false">
      <c r="A464" s="178"/>
      <c r="B464" s="179"/>
      <c r="C464" s="179"/>
      <c r="D464" s="180"/>
      <c r="E464" s="179"/>
      <c r="F464" s="181"/>
      <c r="G464" s="180"/>
      <c r="H464" s="181"/>
    </row>
    <row r="465" customFormat="false" ht="15" hidden="false" customHeight="false" outlineLevel="0" collapsed="false">
      <c r="A465" s="178"/>
      <c r="B465" s="179"/>
      <c r="C465" s="179"/>
      <c r="D465" s="180"/>
      <c r="E465" s="179"/>
      <c r="F465" s="181"/>
      <c r="G465" s="180"/>
      <c r="H465" s="181"/>
    </row>
    <row r="466" customFormat="false" ht="15" hidden="false" customHeight="false" outlineLevel="0" collapsed="false">
      <c r="A466" s="178"/>
      <c r="B466" s="179"/>
      <c r="C466" s="179"/>
      <c r="D466" s="180"/>
      <c r="E466" s="179"/>
      <c r="F466" s="181"/>
      <c r="G466" s="180"/>
      <c r="H466" s="181"/>
    </row>
    <row r="467" customFormat="false" ht="15" hidden="false" customHeight="false" outlineLevel="0" collapsed="false">
      <c r="A467" s="178"/>
      <c r="B467" s="179"/>
      <c r="C467" s="179"/>
      <c r="D467" s="180"/>
      <c r="E467" s="179"/>
      <c r="F467" s="181"/>
      <c r="G467" s="180"/>
      <c r="H467" s="181"/>
    </row>
    <row r="468" customFormat="false" ht="15" hidden="false" customHeight="false" outlineLevel="0" collapsed="false">
      <c r="A468" s="178"/>
      <c r="B468" s="179"/>
      <c r="C468" s="179"/>
      <c r="D468" s="180"/>
      <c r="E468" s="179"/>
      <c r="F468" s="181"/>
      <c r="G468" s="180"/>
      <c r="H468" s="181"/>
    </row>
    <row r="469" customFormat="false" ht="15" hidden="false" customHeight="false" outlineLevel="0" collapsed="false">
      <c r="A469" s="178"/>
      <c r="B469" s="179"/>
      <c r="C469" s="179"/>
      <c r="D469" s="180"/>
      <c r="E469" s="179"/>
      <c r="F469" s="181"/>
      <c r="G469" s="180"/>
      <c r="H469" s="181"/>
    </row>
    <row r="470" customFormat="false" ht="15" hidden="false" customHeight="false" outlineLevel="0" collapsed="false">
      <c r="A470" s="178"/>
      <c r="B470" s="179"/>
      <c r="C470" s="179"/>
      <c r="D470" s="180"/>
      <c r="E470" s="179"/>
      <c r="F470" s="181"/>
      <c r="G470" s="180"/>
      <c r="H470" s="181"/>
    </row>
    <row r="471" customFormat="false" ht="15" hidden="false" customHeight="false" outlineLevel="0" collapsed="false">
      <c r="A471" s="178"/>
      <c r="B471" s="179"/>
      <c r="C471" s="179"/>
      <c r="D471" s="180"/>
      <c r="E471" s="179"/>
      <c r="F471" s="181"/>
      <c r="G471" s="180"/>
      <c r="H471" s="181"/>
    </row>
    <row r="472" customFormat="false" ht="15" hidden="false" customHeight="false" outlineLevel="0" collapsed="false">
      <c r="A472" s="178"/>
      <c r="B472" s="179"/>
      <c r="C472" s="179"/>
      <c r="D472" s="180"/>
      <c r="E472" s="179"/>
      <c r="F472" s="181"/>
      <c r="G472" s="180"/>
      <c r="H472" s="181"/>
    </row>
    <row r="473" customFormat="false" ht="15" hidden="false" customHeight="false" outlineLevel="0" collapsed="false">
      <c r="A473" s="178"/>
      <c r="B473" s="179"/>
      <c r="C473" s="179"/>
      <c r="D473" s="180"/>
      <c r="E473" s="179"/>
      <c r="F473" s="181"/>
      <c r="G473" s="180"/>
      <c r="H473" s="181"/>
    </row>
    <row r="474" customFormat="false" ht="15" hidden="false" customHeight="false" outlineLevel="0" collapsed="false">
      <c r="A474" s="178"/>
      <c r="B474" s="179"/>
      <c r="C474" s="179"/>
      <c r="D474" s="180"/>
      <c r="E474" s="179"/>
      <c r="F474" s="181"/>
      <c r="G474" s="180"/>
      <c r="H474" s="181"/>
    </row>
    <row r="475" customFormat="false" ht="15" hidden="false" customHeight="false" outlineLevel="0" collapsed="false">
      <c r="A475" s="178"/>
      <c r="B475" s="179"/>
      <c r="C475" s="179"/>
      <c r="D475" s="180"/>
      <c r="E475" s="179"/>
      <c r="F475" s="181"/>
      <c r="G475" s="180"/>
      <c r="H475" s="181"/>
    </row>
    <row r="476" customFormat="false" ht="15" hidden="false" customHeight="false" outlineLevel="0" collapsed="false">
      <c r="A476" s="178"/>
      <c r="B476" s="179"/>
      <c r="C476" s="179"/>
      <c r="D476" s="180"/>
      <c r="E476" s="179"/>
      <c r="F476" s="181"/>
      <c r="G476" s="180"/>
      <c r="H476" s="181"/>
    </row>
    <row r="477" customFormat="false" ht="15" hidden="false" customHeight="false" outlineLevel="0" collapsed="false">
      <c r="A477" s="178"/>
      <c r="B477" s="179"/>
      <c r="C477" s="179"/>
      <c r="D477" s="180"/>
      <c r="E477" s="179"/>
      <c r="F477" s="181"/>
      <c r="G477" s="180"/>
      <c r="H477" s="181"/>
    </row>
    <row r="478" customFormat="false" ht="15" hidden="false" customHeight="false" outlineLevel="0" collapsed="false">
      <c r="A478" s="178"/>
      <c r="B478" s="179"/>
      <c r="C478" s="179"/>
      <c r="D478" s="180"/>
      <c r="E478" s="179"/>
      <c r="F478" s="181"/>
      <c r="G478" s="180"/>
      <c r="H478" s="181"/>
    </row>
    <row r="479" customFormat="false" ht="15" hidden="false" customHeight="false" outlineLevel="0" collapsed="false">
      <c r="A479" s="178"/>
      <c r="B479" s="179"/>
      <c r="C479" s="179"/>
      <c r="D479" s="180"/>
      <c r="E479" s="179"/>
      <c r="F479" s="181"/>
      <c r="G479" s="180"/>
      <c r="H479" s="181"/>
    </row>
    <row r="480" customFormat="false" ht="15" hidden="false" customHeight="false" outlineLevel="0" collapsed="false">
      <c r="A480" s="178"/>
      <c r="B480" s="179"/>
      <c r="C480" s="179"/>
      <c r="D480" s="180"/>
      <c r="E480" s="179"/>
      <c r="F480" s="181"/>
      <c r="G480" s="180"/>
      <c r="H480" s="181"/>
    </row>
    <row r="481" customFormat="false" ht="15" hidden="false" customHeight="false" outlineLevel="0" collapsed="false">
      <c r="A481" s="178"/>
      <c r="B481" s="179"/>
      <c r="C481" s="179"/>
      <c r="D481" s="180"/>
      <c r="E481" s="179"/>
      <c r="F481" s="181"/>
      <c r="G481" s="180"/>
      <c r="H481" s="181"/>
    </row>
    <row r="482" customFormat="false" ht="15" hidden="false" customHeight="false" outlineLevel="0" collapsed="false">
      <c r="A482" s="178"/>
      <c r="B482" s="179"/>
      <c r="C482" s="179"/>
      <c r="D482" s="180"/>
      <c r="E482" s="179"/>
      <c r="F482" s="181"/>
      <c r="G482" s="180"/>
      <c r="H482" s="181"/>
    </row>
    <row r="483" customFormat="false" ht="15" hidden="false" customHeight="false" outlineLevel="0" collapsed="false">
      <c r="A483" s="178"/>
      <c r="B483" s="179"/>
      <c r="C483" s="179"/>
      <c r="D483" s="180"/>
      <c r="E483" s="179"/>
      <c r="F483" s="181"/>
      <c r="G483" s="180"/>
      <c r="H483" s="181"/>
    </row>
    <row r="484" customFormat="false" ht="15" hidden="false" customHeight="false" outlineLevel="0" collapsed="false">
      <c r="A484" s="178"/>
      <c r="B484" s="179"/>
      <c r="C484" s="179"/>
      <c r="D484" s="180"/>
      <c r="E484" s="179"/>
      <c r="F484" s="181"/>
      <c r="G484" s="180"/>
      <c r="H484" s="181"/>
    </row>
    <row r="485" customFormat="false" ht="15" hidden="false" customHeight="false" outlineLevel="0" collapsed="false">
      <c r="A485" s="178"/>
      <c r="B485" s="179"/>
      <c r="C485" s="179"/>
      <c r="D485" s="180"/>
      <c r="E485" s="179"/>
      <c r="F485" s="181"/>
      <c r="G485" s="180"/>
      <c r="H485" s="181"/>
    </row>
    <row r="486" customFormat="false" ht="15" hidden="false" customHeight="false" outlineLevel="0" collapsed="false">
      <c r="A486" s="178"/>
      <c r="B486" s="179"/>
      <c r="C486" s="179"/>
      <c r="D486" s="180"/>
      <c r="E486" s="179"/>
      <c r="F486" s="181"/>
      <c r="G486" s="180"/>
      <c r="H486" s="181"/>
    </row>
    <row r="487" customFormat="false" ht="15" hidden="false" customHeight="false" outlineLevel="0" collapsed="false">
      <c r="A487" s="178"/>
      <c r="B487" s="179"/>
      <c r="C487" s="179"/>
      <c r="D487" s="180"/>
      <c r="E487" s="179"/>
      <c r="F487" s="181"/>
      <c r="G487" s="180"/>
      <c r="H487" s="181"/>
    </row>
    <row r="488" customFormat="false" ht="15" hidden="false" customHeight="false" outlineLevel="0" collapsed="false">
      <c r="A488" s="178"/>
      <c r="B488" s="179"/>
      <c r="C488" s="179"/>
      <c r="D488" s="180"/>
      <c r="E488" s="179"/>
      <c r="F488" s="181"/>
      <c r="G488" s="180"/>
      <c r="H488" s="181"/>
    </row>
    <row r="489" customFormat="false" ht="15" hidden="false" customHeight="false" outlineLevel="0" collapsed="false">
      <c r="A489" s="178"/>
      <c r="B489" s="179"/>
      <c r="C489" s="179"/>
      <c r="D489" s="180"/>
      <c r="E489" s="179"/>
      <c r="F489" s="181"/>
      <c r="G489" s="180"/>
      <c r="H489" s="181"/>
    </row>
    <row r="490" customFormat="false" ht="15" hidden="false" customHeight="false" outlineLevel="0" collapsed="false">
      <c r="A490" s="178"/>
      <c r="B490" s="179"/>
      <c r="C490" s="179"/>
      <c r="D490" s="180"/>
      <c r="E490" s="179"/>
      <c r="F490" s="181"/>
      <c r="G490" s="180"/>
      <c r="H490" s="181"/>
    </row>
    <row r="491" customFormat="false" ht="15" hidden="false" customHeight="false" outlineLevel="0" collapsed="false">
      <c r="A491" s="178"/>
      <c r="B491" s="179"/>
      <c r="C491" s="179"/>
      <c r="D491" s="180"/>
      <c r="E491" s="179"/>
      <c r="F491" s="181"/>
      <c r="G491" s="180"/>
      <c r="H491" s="181"/>
    </row>
    <row r="492" customFormat="false" ht="15" hidden="false" customHeight="false" outlineLevel="0" collapsed="false">
      <c r="A492" s="178"/>
      <c r="B492" s="179"/>
      <c r="C492" s="179"/>
      <c r="D492" s="180"/>
      <c r="E492" s="179"/>
      <c r="F492" s="181"/>
      <c r="G492" s="180"/>
      <c r="H492" s="181"/>
    </row>
    <row r="493" customFormat="false" ht="15" hidden="false" customHeight="false" outlineLevel="0" collapsed="false">
      <c r="A493" s="178"/>
      <c r="B493" s="179"/>
      <c r="C493" s="179"/>
      <c r="D493" s="180"/>
      <c r="E493" s="179"/>
      <c r="F493" s="181"/>
      <c r="G493" s="180"/>
      <c r="H493" s="181"/>
    </row>
    <row r="494" customFormat="false" ht="15" hidden="false" customHeight="false" outlineLevel="0" collapsed="false">
      <c r="A494" s="178"/>
      <c r="B494" s="179"/>
      <c r="C494" s="179"/>
      <c r="D494" s="180"/>
      <c r="E494" s="179"/>
      <c r="F494" s="181"/>
      <c r="G494" s="180"/>
      <c r="H494" s="181"/>
    </row>
    <row r="495" customFormat="false" ht="15" hidden="false" customHeight="false" outlineLevel="0" collapsed="false">
      <c r="A495" s="178"/>
      <c r="B495" s="179"/>
      <c r="C495" s="179"/>
      <c r="D495" s="180"/>
      <c r="E495" s="179"/>
      <c r="F495" s="181"/>
      <c r="G495" s="180"/>
      <c r="H495" s="181"/>
    </row>
    <row r="496" customFormat="false" ht="15" hidden="false" customHeight="false" outlineLevel="0" collapsed="false">
      <c r="A496" s="178"/>
      <c r="B496" s="179"/>
      <c r="C496" s="179"/>
      <c r="D496" s="180"/>
      <c r="E496" s="179"/>
      <c r="F496" s="181"/>
      <c r="G496" s="180"/>
      <c r="H496" s="181"/>
    </row>
    <row r="497" customFormat="false" ht="15" hidden="false" customHeight="false" outlineLevel="0" collapsed="false">
      <c r="A497" s="178"/>
      <c r="B497" s="179"/>
      <c r="C497" s="179"/>
      <c r="D497" s="180"/>
      <c r="E497" s="179"/>
      <c r="F497" s="181"/>
      <c r="G497" s="180"/>
      <c r="H497" s="181"/>
    </row>
    <row r="498" customFormat="false" ht="15" hidden="false" customHeight="false" outlineLevel="0" collapsed="false">
      <c r="A498" s="178"/>
      <c r="B498" s="179"/>
      <c r="C498" s="179"/>
      <c r="D498" s="180"/>
      <c r="E498" s="179"/>
      <c r="F498" s="181"/>
      <c r="G498" s="180"/>
      <c r="H498" s="181"/>
    </row>
    <row r="499" customFormat="false" ht="15" hidden="false" customHeight="false" outlineLevel="0" collapsed="false">
      <c r="A499" s="178"/>
      <c r="B499" s="179"/>
      <c r="C499" s="179"/>
      <c r="D499" s="180"/>
      <c r="E499" s="179"/>
      <c r="F499" s="181"/>
      <c r="G499" s="180"/>
      <c r="H499" s="181"/>
    </row>
    <row r="500" customFormat="false" ht="15" hidden="false" customHeight="false" outlineLevel="0" collapsed="false">
      <c r="A500" s="178"/>
      <c r="B500" s="179"/>
      <c r="C500" s="179"/>
      <c r="D500" s="180"/>
      <c r="E500" s="179"/>
      <c r="F500" s="181"/>
      <c r="G500" s="180"/>
      <c r="H500" s="181"/>
    </row>
    <row r="501" customFormat="false" ht="15" hidden="false" customHeight="false" outlineLevel="0" collapsed="false">
      <c r="A501" s="178"/>
      <c r="B501" s="179"/>
      <c r="C501" s="179"/>
      <c r="D501" s="180"/>
      <c r="E501" s="179"/>
      <c r="F501" s="181"/>
      <c r="G501" s="180"/>
      <c r="H501" s="181"/>
    </row>
    <row r="502" customFormat="false" ht="15" hidden="false" customHeight="false" outlineLevel="0" collapsed="false">
      <c r="A502" s="178"/>
      <c r="B502" s="179"/>
      <c r="C502" s="179"/>
      <c r="D502" s="180"/>
      <c r="E502" s="179"/>
      <c r="F502" s="181"/>
      <c r="G502" s="180"/>
      <c r="H502" s="181"/>
    </row>
    <row r="503" customFormat="false" ht="15" hidden="false" customHeight="false" outlineLevel="0" collapsed="false">
      <c r="A503" s="178"/>
      <c r="B503" s="179"/>
      <c r="C503" s="179"/>
      <c r="D503" s="180"/>
      <c r="E503" s="179"/>
      <c r="F503" s="181"/>
      <c r="G503" s="180"/>
      <c r="H503" s="181"/>
    </row>
    <row r="504" customFormat="false" ht="15" hidden="false" customHeight="false" outlineLevel="0" collapsed="false">
      <c r="A504" s="178"/>
      <c r="B504" s="179"/>
      <c r="C504" s="179"/>
      <c r="D504" s="180"/>
      <c r="E504" s="179"/>
      <c r="F504" s="181"/>
      <c r="G504" s="180"/>
      <c r="H504" s="181"/>
    </row>
    <row r="505" customFormat="false" ht="15" hidden="false" customHeight="false" outlineLevel="0" collapsed="false">
      <c r="A505" s="178"/>
      <c r="B505" s="179"/>
      <c r="C505" s="179"/>
      <c r="D505" s="180"/>
      <c r="E505" s="179"/>
      <c r="F505" s="181"/>
      <c r="G505" s="180"/>
      <c r="H505" s="181"/>
    </row>
    <row r="506" customFormat="false" ht="15" hidden="false" customHeight="false" outlineLevel="0" collapsed="false">
      <c r="A506" s="178"/>
      <c r="B506" s="179"/>
      <c r="C506" s="179"/>
      <c r="D506" s="180"/>
      <c r="E506" s="179"/>
      <c r="F506" s="181"/>
      <c r="G506" s="180"/>
      <c r="H506" s="181"/>
    </row>
    <row r="507" customFormat="false" ht="15" hidden="false" customHeight="false" outlineLevel="0" collapsed="false">
      <c r="A507" s="178"/>
      <c r="B507" s="179"/>
      <c r="C507" s="179"/>
      <c r="D507" s="180"/>
      <c r="E507" s="179"/>
      <c r="F507" s="181"/>
      <c r="G507" s="180"/>
      <c r="H507" s="181"/>
    </row>
    <row r="508" customFormat="false" ht="15" hidden="false" customHeight="false" outlineLevel="0" collapsed="false">
      <c r="A508" s="178"/>
      <c r="B508" s="179"/>
      <c r="C508" s="179"/>
      <c r="D508" s="180"/>
      <c r="E508" s="179"/>
      <c r="F508" s="181"/>
      <c r="G508" s="180"/>
      <c r="H508" s="181"/>
    </row>
    <row r="509" customFormat="false" ht="15" hidden="false" customHeight="false" outlineLevel="0" collapsed="false">
      <c r="A509" s="178"/>
      <c r="B509" s="179"/>
      <c r="C509" s="179"/>
      <c r="D509" s="180"/>
      <c r="E509" s="179"/>
      <c r="F509" s="181"/>
      <c r="G509" s="180"/>
      <c r="H509" s="181"/>
    </row>
    <row r="510" customFormat="false" ht="15" hidden="false" customHeight="false" outlineLevel="0" collapsed="false">
      <c r="A510" s="178"/>
      <c r="B510" s="179"/>
      <c r="C510" s="179"/>
      <c r="D510" s="180"/>
      <c r="E510" s="179"/>
      <c r="F510" s="181"/>
      <c r="G510" s="180"/>
      <c r="H510" s="181"/>
    </row>
    <row r="511" customFormat="false" ht="15" hidden="false" customHeight="false" outlineLevel="0" collapsed="false">
      <c r="A511" s="178"/>
      <c r="B511" s="179"/>
      <c r="C511" s="179"/>
      <c r="D511" s="180"/>
      <c r="E511" s="179"/>
      <c r="F511" s="181"/>
      <c r="G511" s="180"/>
      <c r="H511" s="181"/>
    </row>
    <row r="512" customFormat="false" ht="15" hidden="false" customHeight="false" outlineLevel="0" collapsed="false">
      <c r="A512" s="178"/>
      <c r="B512" s="179"/>
      <c r="C512" s="179"/>
      <c r="D512" s="180"/>
      <c r="E512" s="179"/>
      <c r="F512" s="181"/>
      <c r="G512" s="180"/>
      <c r="H512" s="181"/>
    </row>
    <row r="513" customFormat="false" ht="15" hidden="false" customHeight="false" outlineLevel="0" collapsed="false">
      <c r="A513" s="178"/>
      <c r="B513" s="179"/>
      <c r="C513" s="179"/>
      <c r="D513" s="180"/>
      <c r="E513" s="179"/>
      <c r="F513" s="181"/>
      <c r="G513" s="180"/>
      <c r="H513" s="181"/>
    </row>
    <row r="514" customFormat="false" ht="15" hidden="false" customHeight="false" outlineLevel="0" collapsed="false">
      <c r="A514" s="178"/>
      <c r="B514" s="179"/>
      <c r="C514" s="179"/>
      <c r="D514" s="180"/>
      <c r="E514" s="179"/>
      <c r="F514" s="181"/>
      <c r="G514" s="180"/>
      <c r="H514" s="181"/>
    </row>
    <row r="515" customFormat="false" ht="15" hidden="false" customHeight="false" outlineLevel="0" collapsed="false">
      <c r="A515" s="178"/>
      <c r="B515" s="179"/>
      <c r="C515" s="179"/>
      <c r="D515" s="180"/>
      <c r="E515" s="179"/>
      <c r="F515" s="181"/>
      <c r="G515" s="180"/>
      <c r="H515" s="181"/>
    </row>
    <row r="516" customFormat="false" ht="15" hidden="false" customHeight="false" outlineLevel="0" collapsed="false">
      <c r="A516" s="178"/>
      <c r="B516" s="179"/>
      <c r="C516" s="179"/>
      <c r="D516" s="180"/>
      <c r="E516" s="179"/>
      <c r="F516" s="181"/>
      <c r="G516" s="180"/>
      <c r="H516" s="181"/>
    </row>
    <row r="517" customFormat="false" ht="15" hidden="false" customHeight="false" outlineLevel="0" collapsed="false">
      <c r="A517" s="178"/>
      <c r="B517" s="179"/>
      <c r="C517" s="179"/>
      <c r="D517" s="180"/>
      <c r="E517" s="179"/>
      <c r="F517" s="181"/>
      <c r="G517" s="180"/>
      <c r="H517" s="181"/>
    </row>
    <row r="518" customFormat="false" ht="15" hidden="false" customHeight="false" outlineLevel="0" collapsed="false">
      <c r="A518" s="178"/>
      <c r="B518" s="179"/>
      <c r="C518" s="179"/>
      <c r="D518" s="180"/>
      <c r="E518" s="179"/>
      <c r="F518" s="181"/>
      <c r="G518" s="180"/>
      <c r="H518" s="181"/>
    </row>
    <row r="519" customFormat="false" ht="15" hidden="false" customHeight="false" outlineLevel="0" collapsed="false">
      <c r="A519" s="178"/>
      <c r="B519" s="179"/>
      <c r="C519" s="179"/>
      <c r="D519" s="180"/>
      <c r="E519" s="179"/>
      <c r="F519" s="181"/>
      <c r="G519" s="180"/>
      <c r="H519" s="181"/>
    </row>
    <row r="520" customFormat="false" ht="15" hidden="false" customHeight="false" outlineLevel="0" collapsed="false">
      <c r="A520" s="178"/>
      <c r="B520" s="179"/>
      <c r="C520" s="179"/>
      <c r="D520" s="180"/>
      <c r="E520" s="179"/>
      <c r="F520" s="181"/>
      <c r="G520" s="180"/>
      <c r="H520" s="181"/>
    </row>
    <row r="521" customFormat="false" ht="15" hidden="false" customHeight="false" outlineLevel="0" collapsed="false">
      <c r="A521" s="178"/>
      <c r="B521" s="179"/>
      <c r="C521" s="179"/>
      <c r="D521" s="180"/>
      <c r="E521" s="179"/>
      <c r="F521" s="181"/>
      <c r="G521" s="180"/>
      <c r="H521" s="181"/>
    </row>
    <row r="524" customFormat="false" ht="24" hidden="false" customHeight="true" outlineLevel="0" collapsed="false">
      <c r="A524" s="172" t="s">
        <v>239</v>
      </c>
      <c r="B524" s="172"/>
      <c r="C524" s="172"/>
      <c r="D524" s="172"/>
      <c r="E524" s="172"/>
      <c r="F524" s="172"/>
      <c r="G524" s="172"/>
      <c r="H524" s="173" t="str">
        <f aca="false">HYPERLINK("#'Daily Dashboard'!A1","← Back to Dashboard")</f>
        <v>← Back to Dashboard</v>
      </c>
    </row>
    <row r="525" customFormat="false" ht="28" hidden="false" customHeight="true" outlineLevel="0" collapsed="false">
      <c r="A525" s="163" t="s">
        <v>54</v>
      </c>
      <c r="B525" s="163" t="s">
        <v>55</v>
      </c>
      <c r="C525" s="163" t="s">
        <v>232</v>
      </c>
      <c r="D525" s="163" t="s">
        <v>233</v>
      </c>
      <c r="E525" s="163" t="s">
        <v>92</v>
      </c>
      <c r="F525" s="163" t="s">
        <v>93</v>
      </c>
      <c r="G525" s="163" t="s">
        <v>234</v>
      </c>
      <c r="H525" s="163" t="s">
        <v>95</v>
      </c>
    </row>
    <row r="526" customFormat="false" ht="35.05" hidden="false" customHeight="false" outlineLevel="0" collapsed="false">
      <c r="A526" s="174" t="str">
        <f aca="false">_xlfn._xlws.FILTER('Portfolio Register'!$A$5:$A$104,('Portfolio Register'!$A$5:$A$104&lt;&gt;"")*(('Portfolio Register'!$L$5:$L$104="OVERDUE")),"No buildings currently match this alert")</f>
        <v>No buildings currently match this alert</v>
      </c>
      <c r="B526" s="175" t="str">
        <f aca="false">_xlfn._xlws.FILTER('Portfolio Register'!$B$5:$B$104,('Portfolio Register'!$A$5:$A$104&lt;&gt;"")*(('Portfolio Register'!$L$5:$L$104="OVERDUE")),"")</f>
        <v/>
      </c>
      <c r="C526" s="175" t="str">
        <f aca="false">_xlfn._xlws.FILTER(IF('Portfolio Register'!$A$5:$A$104&lt;&gt;"","AFSS",""),('Portfolio Register'!$A$5:$A$104&lt;&gt;"")*(('Portfolio Register'!$L$5:$L$104="OVERDUE")),"")</f>
      </c>
      <c r="D526" s="176" t="str">
        <f aca="false">_xlfn._xlws.FILTER('Portfolio Register'!$J$5:$J$104,('Portfolio Register'!$A$5:$A$104&lt;&gt;"")*(('Portfolio Register'!$L$5:$L$104="OVERDUE")),"")</f>
        <v/>
      </c>
      <c r="E526" s="175" t="str">
        <f aca="false">_xlfn._xlws.FILTER('Portfolio Register'!$L$5:$L$104,('Portfolio Register'!$A$5:$A$104&lt;&gt;"")*(('Portfolio Register'!$L$5:$L$104="OVERDUE")),"")</f>
        <v/>
      </c>
      <c r="F526" s="177" t="str">
        <f aca="false">_xlfn._xlws.FILTER('Portfolio Register'!$V$5:$V$104,('Portfolio Register'!$A$5:$A$104&lt;&gt;"")*(('Portfolio Register'!$L$5:$L$104="OVERDUE")),"")</f>
        <v/>
      </c>
      <c r="G526" s="176" t="str">
        <f aca="false">_xlfn._xlws.FILTER('Portfolio Register'!$W$5:$W$104,('Portfolio Register'!$A$5:$A$104&lt;&gt;"")*(('Portfolio Register'!$L$5:$L$104="OVERDUE")),"")</f>
        <v/>
      </c>
      <c r="H526" s="177" t="str">
        <f aca="false">_xlfn._xlws.FILTER('Portfolio Register'!$X$5:$X$104,('Portfolio Register'!$A$5:$A$104&lt;&gt;"")*(('Portfolio Register'!$L$5:$L$104="OVERDUE")),"")</f>
        <v/>
      </c>
    </row>
    <row r="527" customFormat="false" ht="15" hidden="false" customHeight="false" outlineLevel="0" collapsed="false">
      <c r="A527" s="178"/>
      <c r="B527" s="179"/>
      <c r="C527" s="179"/>
      <c r="D527" s="180"/>
      <c r="E527" s="179"/>
      <c r="F527" s="181"/>
      <c r="G527" s="180"/>
      <c r="H527" s="181"/>
    </row>
    <row r="528" customFormat="false" ht="15" hidden="false" customHeight="false" outlineLevel="0" collapsed="false">
      <c r="A528" s="178"/>
      <c r="B528" s="179"/>
      <c r="C528" s="179"/>
      <c r="D528" s="180"/>
      <c r="E528" s="179"/>
      <c r="F528" s="181"/>
      <c r="G528" s="180"/>
      <c r="H528" s="181"/>
    </row>
    <row r="529" customFormat="false" ht="15" hidden="false" customHeight="false" outlineLevel="0" collapsed="false">
      <c r="A529" s="178"/>
      <c r="B529" s="179"/>
      <c r="C529" s="179"/>
      <c r="D529" s="180"/>
      <c r="E529" s="179"/>
      <c r="F529" s="181"/>
      <c r="G529" s="180"/>
      <c r="H529" s="181"/>
    </row>
    <row r="530" customFormat="false" ht="15" hidden="false" customHeight="false" outlineLevel="0" collapsed="false">
      <c r="A530" s="178"/>
      <c r="B530" s="179"/>
      <c r="C530" s="179"/>
      <c r="D530" s="180"/>
      <c r="E530" s="179"/>
      <c r="F530" s="181"/>
      <c r="G530" s="180"/>
      <c r="H530" s="181"/>
    </row>
    <row r="531" customFormat="false" ht="15" hidden="false" customHeight="false" outlineLevel="0" collapsed="false">
      <c r="A531" s="178"/>
      <c r="B531" s="179"/>
      <c r="C531" s="179"/>
      <c r="D531" s="180"/>
      <c r="E531" s="179"/>
      <c r="F531" s="181"/>
      <c r="G531" s="180"/>
      <c r="H531" s="181"/>
    </row>
    <row r="532" customFormat="false" ht="15" hidden="false" customHeight="false" outlineLevel="0" collapsed="false">
      <c r="A532" s="178"/>
      <c r="B532" s="179"/>
      <c r="C532" s="179"/>
      <c r="D532" s="180"/>
      <c r="E532" s="179"/>
      <c r="F532" s="181"/>
      <c r="G532" s="180"/>
      <c r="H532" s="181"/>
    </row>
    <row r="533" customFormat="false" ht="15" hidden="false" customHeight="false" outlineLevel="0" collapsed="false">
      <c r="A533" s="178"/>
      <c r="B533" s="179"/>
      <c r="C533" s="179"/>
      <c r="D533" s="180"/>
      <c r="E533" s="179"/>
      <c r="F533" s="181"/>
      <c r="G533" s="180"/>
      <c r="H533" s="181"/>
    </row>
    <row r="534" customFormat="false" ht="15" hidden="false" customHeight="false" outlineLevel="0" collapsed="false">
      <c r="A534" s="178"/>
      <c r="B534" s="179"/>
      <c r="C534" s="179"/>
      <c r="D534" s="180"/>
      <c r="E534" s="179"/>
      <c r="F534" s="181"/>
      <c r="G534" s="180"/>
      <c r="H534" s="181"/>
    </row>
    <row r="535" customFormat="false" ht="15" hidden="false" customHeight="false" outlineLevel="0" collapsed="false">
      <c r="A535" s="178"/>
      <c r="B535" s="179"/>
      <c r="C535" s="179"/>
      <c r="D535" s="180"/>
      <c r="E535" s="179"/>
      <c r="F535" s="181"/>
      <c r="G535" s="180"/>
      <c r="H535" s="181"/>
    </row>
    <row r="536" customFormat="false" ht="15" hidden="false" customHeight="false" outlineLevel="0" collapsed="false">
      <c r="A536" s="178"/>
      <c r="B536" s="179"/>
      <c r="C536" s="179"/>
      <c r="D536" s="180"/>
      <c r="E536" s="179"/>
      <c r="F536" s="181"/>
      <c r="G536" s="180"/>
      <c r="H536" s="181"/>
    </row>
    <row r="537" customFormat="false" ht="15" hidden="false" customHeight="false" outlineLevel="0" collapsed="false">
      <c r="A537" s="178"/>
      <c r="B537" s="179"/>
      <c r="C537" s="179"/>
      <c r="D537" s="180"/>
      <c r="E537" s="179"/>
      <c r="F537" s="181"/>
      <c r="G537" s="180"/>
      <c r="H537" s="181"/>
    </row>
    <row r="538" customFormat="false" ht="15" hidden="false" customHeight="false" outlineLevel="0" collapsed="false">
      <c r="A538" s="178"/>
      <c r="B538" s="179"/>
      <c r="C538" s="179"/>
      <c r="D538" s="180"/>
      <c r="E538" s="179"/>
      <c r="F538" s="181"/>
      <c r="G538" s="180"/>
      <c r="H538" s="181"/>
    </row>
    <row r="539" customFormat="false" ht="15" hidden="false" customHeight="false" outlineLevel="0" collapsed="false">
      <c r="A539" s="178"/>
      <c r="B539" s="179"/>
      <c r="C539" s="179"/>
      <c r="D539" s="180"/>
      <c r="E539" s="179"/>
      <c r="F539" s="181"/>
      <c r="G539" s="180"/>
      <c r="H539" s="181"/>
    </row>
    <row r="540" customFormat="false" ht="15" hidden="false" customHeight="false" outlineLevel="0" collapsed="false">
      <c r="A540" s="178"/>
      <c r="B540" s="179"/>
      <c r="C540" s="179"/>
      <c r="D540" s="180"/>
      <c r="E540" s="179"/>
      <c r="F540" s="181"/>
      <c r="G540" s="180"/>
      <c r="H540" s="181"/>
    </row>
    <row r="541" customFormat="false" ht="15" hidden="false" customHeight="false" outlineLevel="0" collapsed="false">
      <c r="A541" s="178"/>
      <c r="B541" s="179"/>
      <c r="C541" s="179"/>
      <c r="D541" s="180"/>
      <c r="E541" s="179"/>
      <c r="F541" s="181"/>
      <c r="G541" s="180"/>
      <c r="H541" s="181"/>
    </row>
    <row r="542" customFormat="false" ht="15" hidden="false" customHeight="false" outlineLevel="0" collapsed="false">
      <c r="A542" s="178"/>
      <c r="B542" s="179"/>
      <c r="C542" s="179"/>
      <c r="D542" s="180"/>
      <c r="E542" s="179"/>
      <c r="F542" s="181"/>
      <c r="G542" s="180"/>
      <c r="H542" s="181"/>
    </row>
    <row r="543" customFormat="false" ht="15" hidden="false" customHeight="false" outlineLevel="0" collapsed="false">
      <c r="A543" s="178"/>
      <c r="B543" s="179"/>
      <c r="C543" s="179"/>
      <c r="D543" s="180"/>
      <c r="E543" s="179"/>
      <c r="F543" s="181"/>
      <c r="G543" s="180"/>
      <c r="H543" s="181"/>
    </row>
    <row r="544" customFormat="false" ht="15" hidden="false" customHeight="false" outlineLevel="0" collapsed="false">
      <c r="A544" s="178"/>
      <c r="B544" s="179"/>
      <c r="C544" s="179"/>
      <c r="D544" s="180"/>
      <c r="E544" s="179"/>
      <c r="F544" s="181"/>
      <c r="G544" s="180"/>
      <c r="H544" s="181"/>
    </row>
    <row r="545" customFormat="false" ht="15" hidden="false" customHeight="false" outlineLevel="0" collapsed="false">
      <c r="A545" s="178"/>
      <c r="B545" s="179"/>
      <c r="C545" s="179"/>
      <c r="D545" s="180"/>
      <c r="E545" s="179"/>
      <c r="F545" s="181"/>
      <c r="G545" s="180"/>
      <c r="H545" s="181"/>
    </row>
    <row r="546" customFormat="false" ht="15" hidden="false" customHeight="false" outlineLevel="0" collapsed="false">
      <c r="A546" s="178"/>
      <c r="B546" s="179"/>
      <c r="C546" s="179"/>
      <c r="D546" s="180"/>
      <c r="E546" s="179"/>
      <c r="F546" s="181"/>
      <c r="G546" s="180"/>
      <c r="H546" s="181"/>
    </row>
    <row r="547" customFormat="false" ht="15" hidden="false" customHeight="false" outlineLevel="0" collapsed="false">
      <c r="A547" s="178"/>
      <c r="B547" s="179"/>
      <c r="C547" s="179"/>
      <c r="D547" s="180"/>
      <c r="E547" s="179"/>
      <c r="F547" s="181"/>
      <c r="G547" s="180"/>
      <c r="H547" s="181"/>
    </row>
    <row r="548" customFormat="false" ht="15" hidden="false" customHeight="false" outlineLevel="0" collapsed="false">
      <c r="A548" s="178"/>
      <c r="B548" s="179"/>
      <c r="C548" s="179"/>
      <c r="D548" s="180"/>
      <c r="E548" s="179"/>
      <c r="F548" s="181"/>
      <c r="G548" s="180"/>
      <c r="H548" s="181"/>
    </row>
    <row r="549" customFormat="false" ht="15" hidden="false" customHeight="false" outlineLevel="0" collapsed="false">
      <c r="A549" s="178"/>
      <c r="B549" s="179"/>
      <c r="C549" s="179"/>
      <c r="D549" s="180"/>
      <c r="E549" s="179"/>
      <c r="F549" s="181"/>
      <c r="G549" s="180"/>
      <c r="H549" s="181"/>
    </row>
    <row r="550" customFormat="false" ht="15" hidden="false" customHeight="false" outlineLevel="0" collapsed="false">
      <c r="A550" s="178"/>
      <c r="B550" s="179"/>
      <c r="C550" s="179"/>
      <c r="D550" s="180"/>
      <c r="E550" s="179"/>
      <c r="F550" s="181"/>
      <c r="G550" s="180"/>
      <c r="H550" s="181"/>
    </row>
    <row r="551" customFormat="false" ht="15" hidden="false" customHeight="false" outlineLevel="0" collapsed="false">
      <c r="A551" s="178"/>
      <c r="B551" s="179"/>
      <c r="C551" s="179"/>
      <c r="D551" s="180"/>
      <c r="E551" s="179"/>
      <c r="F551" s="181"/>
      <c r="G551" s="180"/>
      <c r="H551" s="181"/>
    </row>
    <row r="552" customFormat="false" ht="15" hidden="false" customHeight="false" outlineLevel="0" collapsed="false">
      <c r="A552" s="178"/>
      <c r="B552" s="179"/>
      <c r="C552" s="179"/>
      <c r="D552" s="180"/>
      <c r="E552" s="179"/>
      <c r="F552" s="181"/>
      <c r="G552" s="180"/>
      <c r="H552" s="181"/>
    </row>
    <row r="553" customFormat="false" ht="15" hidden="false" customHeight="false" outlineLevel="0" collapsed="false">
      <c r="A553" s="178"/>
      <c r="B553" s="179"/>
      <c r="C553" s="179"/>
      <c r="D553" s="180"/>
      <c r="E553" s="179"/>
      <c r="F553" s="181"/>
      <c r="G553" s="180"/>
      <c r="H553" s="181"/>
    </row>
    <row r="554" customFormat="false" ht="15" hidden="false" customHeight="false" outlineLevel="0" collapsed="false">
      <c r="A554" s="178"/>
      <c r="B554" s="179"/>
      <c r="C554" s="179"/>
      <c r="D554" s="180"/>
      <c r="E554" s="179"/>
      <c r="F554" s="181"/>
      <c r="G554" s="180"/>
      <c r="H554" s="181"/>
    </row>
    <row r="555" customFormat="false" ht="15" hidden="false" customHeight="false" outlineLevel="0" collapsed="false">
      <c r="A555" s="178"/>
      <c r="B555" s="179"/>
      <c r="C555" s="179"/>
      <c r="D555" s="180"/>
      <c r="E555" s="179"/>
      <c r="F555" s="181"/>
      <c r="G555" s="180"/>
      <c r="H555" s="181"/>
    </row>
    <row r="556" customFormat="false" ht="15" hidden="false" customHeight="false" outlineLevel="0" collapsed="false">
      <c r="A556" s="178"/>
      <c r="B556" s="179"/>
      <c r="C556" s="179"/>
      <c r="D556" s="180"/>
      <c r="E556" s="179"/>
      <c r="F556" s="181"/>
      <c r="G556" s="180"/>
      <c r="H556" s="181"/>
    </row>
    <row r="557" customFormat="false" ht="15" hidden="false" customHeight="false" outlineLevel="0" collapsed="false">
      <c r="A557" s="178"/>
      <c r="B557" s="179"/>
      <c r="C557" s="179"/>
      <c r="D557" s="180"/>
      <c r="E557" s="179"/>
      <c r="F557" s="181"/>
      <c r="G557" s="180"/>
      <c r="H557" s="181"/>
    </row>
    <row r="558" customFormat="false" ht="15" hidden="false" customHeight="false" outlineLevel="0" collapsed="false">
      <c r="A558" s="178"/>
      <c r="B558" s="179"/>
      <c r="C558" s="179"/>
      <c r="D558" s="180"/>
      <c r="E558" s="179"/>
      <c r="F558" s="181"/>
      <c r="G558" s="180"/>
      <c r="H558" s="181"/>
    </row>
    <row r="559" customFormat="false" ht="15" hidden="false" customHeight="false" outlineLevel="0" collapsed="false">
      <c r="A559" s="178"/>
      <c r="B559" s="179"/>
      <c r="C559" s="179"/>
      <c r="D559" s="180"/>
      <c r="E559" s="179"/>
      <c r="F559" s="181"/>
      <c r="G559" s="180"/>
      <c r="H559" s="181"/>
    </row>
    <row r="560" customFormat="false" ht="15" hidden="false" customHeight="false" outlineLevel="0" collapsed="false">
      <c r="A560" s="178"/>
      <c r="B560" s="179"/>
      <c r="C560" s="179"/>
      <c r="D560" s="180"/>
      <c r="E560" s="179"/>
      <c r="F560" s="181"/>
      <c r="G560" s="180"/>
      <c r="H560" s="181"/>
    </row>
    <row r="561" customFormat="false" ht="15" hidden="false" customHeight="false" outlineLevel="0" collapsed="false">
      <c r="A561" s="178"/>
      <c r="B561" s="179"/>
      <c r="C561" s="179"/>
      <c r="D561" s="180"/>
      <c r="E561" s="179"/>
      <c r="F561" s="181"/>
      <c r="G561" s="180"/>
      <c r="H561" s="181"/>
    </row>
    <row r="562" customFormat="false" ht="15" hidden="false" customHeight="false" outlineLevel="0" collapsed="false">
      <c r="A562" s="178"/>
      <c r="B562" s="179"/>
      <c r="C562" s="179"/>
      <c r="D562" s="180"/>
      <c r="E562" s="179"/>
      <c r="F562" s="181"/>
      <c r="G562" s="180"/>
      <c r="H562" s="181"/>
    </row>
    <row r="563" customFormat="false" ht="15" hidden="false" customHeight="false" outlineLevel="0" collapsed="false">
      <c r="A563" s="178"/>
      <c r="B563" s="179"/>
      <c r="C563" s="179"/>
      <c r="D563" s="180"/>
      <c r="E563" s="179"/>
      <c r="F563" s="181"/>
      <c r="G563" s="180"/>
      <c r="H563" s="181"/>
    </row>
    <row r="564" customFormat="false" ht="15" hidden="false" customHeight="false" outlineLevel="0" collapsed="false">
      <c r="A564" s="178"/>
      <c r="B564" s="179"/>
      <c r="C564" s="179"/>
      <c r="D564" s="180"/>
      <c r="E564" s="179"/>
      <c r="F564" s="181"/>
      <c r="G564" s="180"/>
      <c r="H564" s="181"/>
    </row>
    <row r="565" customFormat="false" ht="15" hidden="false" customHeight="false" outlineLevel="0" collapsed="false">
      <c r="A565" s="178"/>
      <c r="B565" s="179"/>
      <c r="C565" s="179"/>
      <c r="D565" s="180"/>
      <c r="E565" s="179"/>
      <c r="F565" s="181"/>
      <c r="G565" s="180"/>
      <c r="H565" s="181"/>
    </row>
    <row r="566" customFormat="false" ht="15" hidden="false" customHeight="false" outlineLevel="0" collapsed="false">
      <c r="A566" s="178"/>
      <c r="B566" s="179"/>
      <c r="C566" s="179"/>
      <c r="D566" s="180"/>
      <c r="E566" s="179"/>
      <c r="F566" s="181"/>
      <c r="G566" s="180"/>
      <c r="H566" s="181"/>
    </row>
    <row r="567" customFormat="false" ht="15" hidden="false" customHeight="false" outlineLevel="0" collapsed="false">
      <c r="A567" s="178"/>
      <c r="B567" s="179"/>
      <c r="C567" s="179"/>
      <c r="D567" s="180"/>
      <c r="E567" s="179"/>
      <c r="F567" s="181"/>
      <c r="G567" s="180"/>
      <c r="H567" s="181"/>
    </row>
    <row r="568" customFormat="false" ht="15" hidden="false" customHeight="false" outlineLevel="0" collapsed="false">
      <c r="A568" s="178"/>
      <c r="B568" s="179"/>
      <c r="C568" s="179"/>
      <c r="D568" s="180"/>
      <c r="E568" s="179"/>
      <c r="F568" s="181"/>
      <c r="G568" s="180"/>
      <c r="H568" s="181"/>
    </row>
    <row r="569" customFormat="false" ht="15" hidden="false" customHeight="false" outlineLevel="0" collapsed="false">
      <c r="A569" s="178"/>
      <c r="B569" s="179"/>
      <c r="C569" s="179"/>
      <c r="D569" s="180"/>
      <c r="E569" s="179"/>
      <c r="F569" s="181"/>
      <c r="G569" s="180"/>
      <c r="H569" s="181"/>
    </row>
    <row r="570" customFormat="false" ht="15" hidden="false" customHeight="false" outlineLevel="0" collapsed="false">
      <c r="A570" s="178"/>
      <c r="B570" s="179"/>
      <c r="C570" s="179"/>
      <c r="D570" s="180"/>
      <c r="E570" s="179"/>
      <c r="F570" s="181"/>
      <c r="G570" s="180"/>
      <c r="H570" s="181"/>
    </row>
    <row r="571" customFormat="false" ht="15" hidden="false" customHeight="false" outlineLevel="0" collapsed="false">
      <c r="A571" s="178"/>
      <c r="B571" s="179"/>
      <c r="C571" s="179"/>
      <c r="D571" s="180"/>
      <c r="E571" s="179"/>
      <c r="F571" s="181"/>
      <c r="G571" s="180"/>
      <c r="H571" s="181"/>
    </row>
    <row r="572" customFormat="false" ht="15" hidden="false" customHeight="false" outlineLevel="0" collapsed="false">
      <c r="A572" s="178"/>
      <c r="B572" s="179"/>
      <c r="C572" s="179"/>
      <c r="D572" s="180"/>
      <c r="E572" s="179"/>
      <c r="F572" s="181"/>
      <c r="G572" s="180"/>
      <c r="H572" s="181"/>
    </row>
    <row r="573" customFormat="false" ht="15" hidden="false" customHeight="false" outlineLevel="0" collapsed="false">
      <c r="A573" s="178"/>
      <c r="B573" s="179"/>
      <c r="C573" s="179"/>
      <c r="D573" s="180"/>
      <c r="E573" s="179"/>
      <c r="F573" s="181"/>
      <c r="G573" s="180"/>
      <c r="H573" s="181"/>
    </row>
    <row r="574" customFormat="false" ht="15" hidden="false" customHeight="false" outlineLevel="0" collapsed="false">
      <c r="A574" s="178"/>
      <c r="B574" s="179"/>
      <c r="C574" s="179"/>
      <c r="D574" s="180"/>
      <c r="E574" s="179"/>
      <c r="F574" s="181"/>
      <c r="G574" s="180"/>
      <c r="H574" s="181"/>
    </row>
    <row r="575" customFormat="false" ht="15" hidden="false" customHeight="false" outlineLevel="0" collapsed="false">
      <c r="A575" s="178"/>
      <c r="B575" s="179"/>
      <c r="C575" s="179"/>
      <c r="D575" s="180"/>
      <c r="E575" s="179"/>
      <c r="F575" s="181"/>
      <c r="G575" s="180"/>
      <c r="H575" s="181"/>
    </row>
    <row r="576" customFormat="false" ht="15" hidden="false" customHeight="false" outlineLevel="0" collapsed="false">
      <c r="A576" s="178"/>
      <c r="B576" s="179"/>
      <c r="C576" s="179"/>
      <c r="D576" s="180"/>
      <c r="E576" s="179"/>
      <c r="F576" s="181"/>
      <c r="G576" s="180"/>
      <c r="H576" s="181"/>
    </row>
    <row r="577" customFormat="false" ht="15" hidden="false" customHeight="false" outlineLevel="0" collapsed="false">
      <c r="A577" s="178"/>
      <c r="B577" s="179"/>
      <c r="C577" s="179"/>
      <c r="D577" s="180"/>
      <c r="E577" s="179"/>
      <c r="F577" s="181"/>
      <c r="G577" s="180"/>
      <c r="H577" s="181"/>
    </row>
    <row r="578" customFormat="false" ht="15" hidden="false" customHeight="false" outlineLevel="0" collapsed="false">
      <c r="A578" s="178"/>
      <c r="B578" s="179"/>
      <c r="C578" s="179"/>
      <c r="D578" s="180"/>
      <c r="E578" s="179"/>
      <c r="F578" s="181"/>
      <c r="G578" s="180"/>
      <c r="H578" s="181"/>
    </row>
    <row r="579" customFormat="false" ht="15" hidden="false" customHeight="false" outlineLevel="0" collapsed="false">
      <c r="A579" s="178"/>
      <c r="B579" s="179"/>
      <c r="C579" s="179"/>
      <c r="D579" s="180"/>
      <c r="E579" s="179"/>
      <c r="F579" s="181"/>
      <c r="G579" s="180"/>
      <c r="H579" s="181"/>
    </row>
    <row r="580" customFormat="false" ht="15" hidden="false" customHeight="false" outlineLevel="0" collapsed="false">
      <c r="A580" s="178"/>
      <c r="B580" s="179"/>
      <c r="C580" s="179"/>
      <c r="D580" s="180"/>
      <c r="E580" s="179"/>
      <c r="F580" s="181"/>
      <c r="G580" s="180"/>
      <c r="H580" s="181"/>
    </row>
    <row r="581" customFormat="false" ht="15" hidden="false" customHeight="false" outlineLevel="0" collapsed="false">
      <c r="A581" s="178"/>
      <c r="B581" s="179"/>
      <c r="C581" s="179"/>
      <c r="D581" s="180"/>
      <c r="E581" s="179"/>
      <c r="F581" s="181"/>
      <c r="G581" s="180"/>
      <c r="H581" s="181"/>
    </row>
    <row r="582" customFormat="false" ht="15" hidden="false" customHeight="false" outlineLevel="0" collapsed="false">
      <c r="A582" s="178"/>
      <c r="B582" s="179"/>
      <c r="C582" s="179"/>
      <c r="D582" s="180"/>
      <c r="E582" s="179"/>
      <c r="F582" s="181"/>
      <c r="G582" s="180"/>
      <c r="H582" s="181"/>
    </row>
    <row r="583" customFormat="false" ht="15" hidden="false" customHeight="false" outlineLevel="0" collapsed="false">
      <c r="A583" s="178"/>
      <c r="B583" s="179"/>
      <c r="C583" s="179"/>
      <c r="D583" s="180"/>
      <c r="E583" s="179"/>
      <c r="F583" s="181"/>
      <c r="G583" s="180"/>
      <c r="H583" s="181"/>
    </row>
    <row r="584" customFormat="false" ht="15" hidden="false" customHeight="false" outlineLevel="0" collapsed="false">
      <c r="A584" s="178"/>
      <c r="B584" s="179"/>
      <c r="C584" s="179"/>
      <c r="D584" s="180"/>
      <c r="E584" s="179"/>
      <c r="F584" s="181"/>
      <c r="G584" s="180"/>
      <c r="H584" s="181"/>
    </row>
    <row r="585" customFormat="false" ht="15" hidden="false" customHeight="false" outlineLevel="0" collapsed="false">
      <c r="A585" s="178"/>
      <c r="B585" s="179"/>
      <c r="C585" s="179"/>
      <c r="D585" s="180"/>
      <c r="E585" s="179"/>
      <c r="F585" s="181"/>
      <c r="G585" s="180"/>
      <c r="H585" s="181"/>
    </row>
    <row r="586" customFormat="false" ht="15" hidden="false" customHeight="false" outlineLevel="0" collapsed="false">
      <c r="A586" s="178"/>
      <c r="B586" s="179"/>
      <c r="C586" s="179"/>
      <c r="D586" s="180"/>
      <c r="E586" s="179"/>
      <c r="F586" s="181"/>
      <c r="G586" s="180"/>
      <c r="H586" s="181"/>
    </row>
    <row r="587" customFormat="false" ht="15" hidden="false" customHeight="false" outlineLevel="0" collapsed="false">
      <c r="A587" s="178"/>
      <c r="B587" s="179"/>
      <c r="C587" s="179"/>
      <c r="D587" s="180"/>
      <c r="E587" s="179"/>
      <c r="F587" s="181"/>
      <c r="G587" s="180"/>
      <c r="H587" s="181"/>
    </row>
    <row r="588" customFormat="false" ht="15" hidden="false" customHeight="false" outlineLevel="0" collapsed="false">
      <c r="A588" s="178"/>
      <c r="B588" s="179"/>
      <c r="C588" s="179"/>
      <c r="D588" s="180"/>
      <c r="E588" s="179"/>
      <c r="F588" s="181"/>
      <c r="G588" s="180"/>
      <c r="H588" s="181"/>
    </row>
    <row r="589" customFormat="false" ht="15" hidden="false" customHeight="false" outlineLevel="0" collapsed="false">
      <c r="A589" s="178"/>
      <c r="B589" s="179"/>
      <c r="C589" s="179"/>
      <c r="D589" s="180"/>
      <c r="E589" s="179"/>
      <c r="F589" s="181"/>
      <c r="G589" s="180"/>
      <c r="H589" s="181"/>
    </row>
    <row r="590" customFormat="false" ht="15" hidden="false" customHeight="false" outlineLevel="0" collapsed="false">
      <c r="A590" s="178"/>
      <c r="B590" s="179"/>
      <c r="C590" s="179"/>
      <c r="D590" s="180"/>
      <c r="E590" s="179"/>
      <c r="F590" s="181"/>
      <c r="G590" s="180"/>
      <c r="H590" s="181"/>
    </row>
    <row r="591" customFormat="false" ht="15" hidden="false" customHeight="false" outlineLevel="0" collapsed="false">
      <c r="A591" s="178"/>
      <c r="B591" s="179"/>
      <c r="C591" s="179"/>
      <c r="D591" s="180"/>
      <c r="E591" s="179"/>
      <c r="F591" s="181"/>
      <c r="G591" s="180"/>
      <c r="H591" s="181"/>
    </row>
    <row r="592" customFormat="false" ht="15" hidden="false" customHeight="false" outlineLevel="0" collapsed="false">
      <c r="A592" s="178"/>
      <c r="B592" s="179"/>
      <c r="C592" s="179"/>
      <c r="D592" s="180"/>
      <c r="E592" s="179"/>
      <c r="F592" s="181"/>
      <c r="G592" s="180"/>
      <c r="H592" s="181"/>
    </row>
    <row r="593" customFormat="false" ht="15" hidden="false" customHeight="false" outlineLevel="0" collapsed="false">
      <c r="A593" s="178"/>
      <c r="B593" s="179"/>
      <c r="C593" s="179"/>
      <c r="D593" s="180"/>
      <c r="E593" s="179"/>
      <c r="F593" s="181"/>
      <c r="G593" s="180"/>
      <c r="H593" s="181"/>
    </row>
    <row r="594" customFormat="false" ht="15" hidden="false" customHeight="false" outlineLevel="0" collapsed="false">
      <c r="A594" s="178"/>
      <c r="B594" s="179"/>
      <c r="C594" s="179"/>
      <c r="D594" s="180"/>
      <c r="E594" s="179"/>
      <c r="F594" s="181"/>
      <c r="G594" s="180"/>
      <c r="H594" s="181"/>
    </row>
    <row r="595" customFormat="false" ht="15" hidden="false" customHeight="false" outlineLevel="0" collapsed="false">
      <c r="A595" s="178"/>
      <c r="B595" s="179"/>
      <c r="C595" s="179"/>
      <c r="D595" s="180"/>
      <c r="E595" s="179"/>
      <c r="F595" s="181"/>
      <c r="G595" s="180"/>
      <c r="H595" s="181"/>
    </row>
    <row r="596" customFormat="false" ht="15" hidden="false" customHeight="false" outlineLevel="0" collapsed="false">
      <c r="A596" s="178"/>
      <c r="B596" s="179"/>
      <c r="C596" s="179"/>
      <c r="D596" s="180"/>
      <c r="E596" s="179"/>
      <c r="F596" s="181"/>
      <c r="G596" s="180"/>
      <c r="H596" s="181"/>
    </row>
    <row r="597" customFormat="false" ht="15" hidden="false" customHeight="false" outlineLevel="0" collapsed="false">
      <c r="A597" s="178"/>
      <c r="B597" s="179"/>
      <c r="C597" s="179"/>
      <c r="D597" s="180"/>
      <c r="E597" s="179"/>
      <c r="F597" s="181"/>
      <c r="G597" s="180"/>
      <c r="H597" s="181"/>
    </row>
    <row r="598" customFormat="false" ht="15" hidden="false" customHeight="false" outlineLevel="0" collapsed="false">
      <c r="A598" s="178"/>
      <c r="B598" s="179"/>
      <c r="C598" s="179"/>
      <c r="D598" s="180"/>
      <c r="E598" s="179"/>
      <c r="F598" s="181"/>
      <c r="G598" s="180"/>
      <c r="H598" s="181"/>
    </row>
    <row r="599" customFormat="false" ht="15" hidden="false" customHeight="false" outlineLevel="0" collapsed="false">
      <c r="A599" s="178"/>
      <c r="B599" s="179"/>
      <c r="C599" s="179"/>
      <c r="D599" s="180"/>
      <c r="E599" s="179"/>
      <c r="F599" s="181"/>
      <c r="G599" s="180"/>
      <c r="H599" s="181"/>
    </row>
    <row r="600" customFormat="false" ht="15" hidden="false" customHeight="false" outlineLevel="0" collapsed="false">
      <c r="A600" s="178"/>
      <c r="B600" s="179"/>
      <c r="C600" s="179"/>
      <c r="D600" s="180"/>
      <c r="E600" s="179"/>
      <c r="F600" s="181"/>
      <c r="G600" s="180"/>
      <c r="H600" s="181"/>
    </row>
    <row r="601" customFormat="false" ht="15" hidden="false" customHeight="false" outlineLevel="0" collapsed="false">
      <c r="A601" s="178"/>
      <c r="B601" s="179"/>
      <c r="C601" s="179"/>
      <c r="D601" s="180"/>
      <c r="E601" s="179"/>
      <c r="F601" s="181"/>
      <c r="G601" s="180"/>
      <c r="H601" s="181"/>
    </row>
    <row r="602" customFormat="false" ht="15" hidden="false" customHeight="false" outlineLevel="0" collapsed="false">
      <c r="A602" s="178"/>
      <c r="B602" s="179"/>
      <c r="C602" s="179"/>
      <c r="D602" s="180"/>
      <c r="E602" s="179"/>
      <c r="F602" s="181"/>
      <c r="G602" s="180"/>
      <c r="H602" s="181"/>
    </row>
    <row r="603" customFormat="false" ht="15" hidden="false" customHeight="false" outlineLevel="0" collapsed="false">
      <c r="A603" s="178"/>
      <c r="B603" s="179"/>
      <c r="C603" s="179"/>
      <c r="D603" s="180"/>
      <c r="E603" s="179"/>
      <c r="F603" s="181"/>
      <c r="G603" s="180"/>
      <c r="H603" s="181"/>
    </row>
    <row r="604" customFormat="false" ht="15" hidden="false" customHeight="false" outlineLevel="0" collapsed="false">
      <c r="A604" s="178"/>
      <c r="B604" s="179"/>
      <c r="C604" s="179"/>
      <c r="D604" s="180"/>
      <c r="E604" s="179"/>
      <c r="F604" s="181"/>
      <c r="G604" s="180"/>
      <c r="H604" s="181"/>
    </row>
    <row r="605" customFormat="false" ht="15" hidden="false" customHeight="false" outlineLevel="0" collapsed="false">
      <c r="A605" s="178"/>
      <c r="B605" s="179"/>
      <c r="C605" s="179"/>
      <c r="D605" s="180"/>
      <c r="E605" s="179"/>
      <c r="F605" s="181"/>
      <c r="G605" s="180"/>
      <c r="H605" s="181"/>
    </row>
    <row r="606" customFormat="false" ht="15" hidden="false" customHeight="false" outlineLevel="0" collapsed="false">
      <c r="A606" s="178"/>
      <c r="B606" s="179"/>
      <c r="C606" s="179"/>
      <c r="D606" s="180"/>
      <c r="E606" s="179"/>
      <c r="F606" s="181"/>
      <c r="G606" s="180"/>
      <c r="H606" s="181"/>
    </row>
    <row r="607" customFormat="false" ht="15" hidden="false" customHeight="false" outlineLevel="0" collapsed="false">
      <c r="A607" s="178"/>
      <c r="B607" s="179"/>
      <c r="C607" s="179"/>
      <c r="D607" s="180"/>
      <c r="E607" s="179"/>
      <c r="F607" s="181"/>
      <c r="G607" s="180"/>
      <c r="H607" s="181"/>
    </row>
    <row r="608" customFormat="false" ht="15" hidden="false" customHeight="false" outlineLevel="0" collapsed="false">
      <c r="A608" s="178"/>
      <c r="B608" s="179"/>
      <c r="C608" s="179"/>
      <c r="D608" s="180"/>
      <c r="E608" s="179"/>
      <c r="F608" s="181"/>
      <c r="G608" s="180"/>
      <c r="H608" s="181"/>
    </row>
    <row r="609" customFormat="false" ht="15" hidden="false" customHeight="false" outlineLevel="0" collapsed="false">
      <c r="A609" s="178"/>
      <c r="B609" s="179"/>
      <c r="C609" s="179"/>
      <c r="D609" s="180"/>
      <c r="E609" s="179"/>
      <c r="F609" s="181"/>
      <c r="G609" s="180"/>
      <c r="H609" s="181"/>
    </row>
    <row r="610" customFormat="false" ht="15" hidden="false" customHeight="false" outlineLevel="0" collapsed="false">
      <c r="A610" s="178"/>
      <c r="B610" s="179"/>
      <c r="C610" s="179"/>
      <c r="D610" s="180"/>
      <c r="E610" s="179"/>
      <c r="F610" s="181"/>
      <c r="G610" s="180"/>
      <c r="H610" s="181"/>
    </row>
    <row r="611" customFormat="false" ht="15" hidden="false" customHeight="false" outlineLevel="0" collapsed="false">
      <c r="A611" s="178"/>
      <c r="B611" s="179"/>
      <c r="C611" s="179"/>
      <c r="D611" s="180"/>
      <c r="E611" s="179"/>
      <c r="F611" s="181"/>
      <c r="G611" s="180"/>
      <c r="H611" s="181"/>
    </row>
    <row r="612" customFormat="false" ht="15" hidden="false" customHeight="false" outlineLevel="0" collapsed="false">
      <c r="A612" s="178"/>
      <c r="B612" s="179"/>
      <c r="C612" s="179"/>
      <c r="D612" s="180"/>
      <c r="E612" s="179"/>
      <c r="F612" s="181"/>
      <c r="G612" s="180"/>
      <c r="H612" s="181"/>
    </row>
    <row r="613" customFormat="false" ht="15" hidden="false" customHeight="false" outlineLevel="0" collapsed="false">
      <c r="A613" s="178"/>
      <c r="B613" s="179"/>
      <c r="C613" s="179"/>
      <c r="D613" s="180"/>
      <c r="E613" s="179"/>
      <c r="F613" s="181"/>
      <c r="G613" s="180"/>
      <c r="H613" s="181"/>
    </row>
    <row r="614" customFormat="false" ht="15" hidden="false" customHeight="false" outlineLevel="0" collapsed="false">
      <c r="A614" s="178"/>
      <c r="B614" s="179"/>
      <c r="C614" s="179"/>
      <c r="D614" s="180"/>
      <c r="E614" s="179"/>
      <c r="F614" s="181"/>
      <c r="G614" s="180"/>
      <c r="H614" s="181"/>
    </row>
    <row r="615" customFormat="false" ht="15" hidden="false" customHeight="false" outlineLevel="0" collapsed="false">
      <c r="A615" s="178"/>
      <c r="B615" s="179"/>
      <c r="C615" s="179"/>
      <c r="D615" s="180"/>
      <c r="E615" s="179"/>
      <c r="F615" s="181"/>
      <c r="G615" s="180"/>
      <c r="H615" s="181"/>
    </row>
    <row r="616" customFormat="false" ht="15" hidden="false" customHeight="false" outlineLevel="0" collapsed="false">
      <c r="A616" s="178"/>
      <c r="B616" s="179"/>
      <c r="C616" s="179"/>
      <c r="D616" s="180"/>
      <c r="E616" s="179"/>
      <c r="F616" s="181"/>
      <c r="G616" s="180"/>
      <c r="H616" s="181"/>
    </row>
    <row r="617" customFormat="false" ht="15" hidden="false" customHeight="false" outlineLevel="0" collapsed="false">
      <c r="A617" s="178"/>
      <c r="B617" s="179"/>
      <c r="C617" s="179"/>
      <c r="D617" s="180"/>
      <c r="E617" s="179"/>
      <c r="F617" s="181"/>
      <c r="G617" s="180"/>
      <c r="H617" s="181"/>
    </row>
    <row r="618" customFormat="false" ht="15" hidden="false" customHeight="false" outlineLevel="0" collapsed="false">
      <c r="A618" s="178"/>
      <c r="B618" s="179"/>
      <c r="C618" s="179"/>
      <c r="D618" s="180"/>
      <c r="E618" s="179"/>
      <c r="F618" s="181"/>
      <c r="G618" s="180"/>
      <c r="H618" s="181"/>
    </row>
    <row r="619" customFormat="false" ht="15" hidden="false" customHeight="false" outlineLevel="0" collapsed="false">
      <c r="A619" s="178"/>
      <c r="B619" s="179"/>
      <c r="C619" s="179"/>
      <c r="D619" s="180"/>
      <c r="E619" s="179"/>
      <c r="F619" s="181"/>
      <c r="G619" s="180"/>
      <c r="H619" s="181"/>
    </row>
    <row r="620" customFormat="false" ht="15" hidden="false" customHeight="false" outlineLevel="0" collapsed="false">
      <c r="A620" s="178"/>
      <c r="B620" s="179"/>
      <c r="C620" s="179"/>
      <c r="D620" s="180"/>
      <c r="E620" s="179"/>
      <c r="F620" s="181"/>
      <c r="G620" s="180"/>
      <c r="H620" s="181"/>
    </row>
    <row r="621" customFormat="false" ht="15" hidden="false" customHeight="false" outlineLevel="0" collapsed="false">
      <c r="A621" s="178"/>
      <c r="B621" s="179"/>
      <c r="C621" s="179"/>
      <c r="D621" s="180"/>
      <c r="E621" s="179"/>
      <c r="F621" s="181"/>
      <c r="G621" s="180"/>
      <c r="H621" s="181"/>
    </row>
    <row r="622" customFormat="false" ht="15" hidden="false" customHeight="false" outlineLevel="0" collapsed="false">
      <c r="A622" s="178"/>
      <c r="B622" s="179"/>
      <c r="C622" s="179"/>
      <c r="D622" s="180"/>
      <c r="E622" s="179"/>
      <c r="F622" s="181"/>
      <c r="G622" s="180"/>
      <c r="H622" s="181"/>
    </row>
    <row r="623" customFormat="false" ht="15" hidden="false" customHeight="false" outlineLevel="0" collapsed="false">
      <c r="A623" s="178"/>
      <c r="B623" s="179"/>
      <c r="C623" s="179"/>
      <c r="D623" s="180"/>
      <c r="E623" s="179"/>
      <c r="F623" s="181"/>
      <c r="G623" s="180"/>
      <c r="H623" s="181"/>
    </row>
    <row r="624" customFormat="false" ht="15" hidden="false" customHeight="false" outlineLevel="0" collapsed="false">
      <c r="A624" s="178"/>
      <c r="B624" s="179"/>
      <c r="C624" s="179"/>
      <c r="D624" s="180"/>
      <c r="E624" s="179"/>
      <c r="F624" s="181"/>
      <c r="G624" s="180"/>
      <c r="H624" s="181"/>
    </row>
    <row r="625" customFormat="false" ht="15" hidden="false" customHeight="false" outlineLevel="0" collapsed="false">
      <c r="A625" s="178"/>
      <c r="B625" s="179"/>
      <c r="C625" s="179"/>
      <c r="D625" s="180"/>
      <c r="E625" s="179"/>
      <c r="F625" s="181"/>
      <c r="G625" s="180"/>
      <c r="H625" s="181"/>
    </row>
    <row r="628" customFormat="false" ht="24" hidden="false" customHeight="true" outlineLevel="0" collapsed="false">
      <c r="A628" s="172" t="s">
        <v>240</v>
      </c>
      <c r="B628" s="172"/>
      <c r="C628" s="172"/>
      <c r="D628" s="172"/>
      <c r="E628" s="172"/>
      <c r="F628" s="172"/>
      <c r="G628" s="172"/>
      <c r="H628" s="173" t="str">
        <f aca="false">HYPERLINK("#'Daily Dashboard'!A1","← Back to Dashboard")</f>
        <v>← Back to Dashboard</v>
      </c>
    </row>
    <row r="629" customFormat="false" ht="28" hidden="false" customHeight="true" outlineLevel="0" collapsed="false">
      <c r="A629" s="163" t="s">
        <v>54</v>
      </c>
      <c r="B629" s="163" t="s">
        <v>55</v>
      </c>
      <c r="C629" s="163" t="s">
        <v>232</v>
      </c>
      <c r="D629" s="163" t="s">
        <v>233</v>
      </c>
      <c r="E629" s="163" t="s">
        <v>92</v>
      </c>
      <c r="F629" s="163" t="s">
        <v>93</v>
      </c>
      <c r="G629" s="163" t="s">
        <v>234</v>
      </c>
      <c r="H629" s="163" t="s">
        <v>95</v>
      </c>
    </row>
    <row r="630" customFormat="false" ht="35.05" hidden="false" customHeight="false" outlineLevel="0" collapsed="false">
      <c r="A630" s="174" t="str">
        <f aca="false">_xlfn._xlws.FILTER('Portfolio Register'!$A$5:$A$104,('Portfolio Register'!$A$5:$A$104&lt;&gt;"")*(('Portfolio Register'!$P$5:$P$104="OVERDUE")),"No buildings currently match this alert")</f>
        <v>No buildings currently match this alert</v>
      </c>
      <c r="B630" s="175" t="str">
        <f aca="false">_xlfn._xlws.FILTER('Portfolio Register'!$B$5:$B$104,('Portfolio Register'!$A$5:$A$104&lt;&gt;"")*(('Portfolio Register'!$P$5:$P$104="OVERDUE")),"")</f>
        <v/>
      </c>
      <c r="C630" s="175" t="str">
        <f aca="false">_xlfn._xlws.FILTER(IF('Portfolio Register'!$A$5:$A$104&lt;&gt;"","Insurance",""),('Portfolio Register'!$A$5:$A$104&lt;&gt;"")*(('Portfolio Register'!$P$5:$P$104="OVERDUE")),"")</f>
      </c>
      <c r="D630" s="176" t="str">
        <f aca="false">_xlfn._xlws.FILTER('Portfolio Register'!$N$5:$N$104,('Portfolio Register'!$A$5:$A$104&lt;&gt;"")*(('Portfolio Register'!$P$5:$P$104="OVERDUE")),"")</f>
        <v/>
      </c>
      <c r="E630" s="175" t="str">
        <f aca="false">_xlfn._xlws.FILTER('Portfolio Register'!$P$5:$P$104,('Portfolio Register'!$A$5:$A$104&lt;&gt;"")*(('Portfolio Register'!$P$5:$P$104="OVERDUE")),"")</f>
        <v/>
      </c>
      <c r="F630" s="177" t="str">
        <f aca="false">_xlfn._xlws.FILTER('Portfolio Register'!$V$5:$V$104,('Portfolio Register'!$A$5:$A$104&lt;&gt;"")*(('Portfolio Register'!$P$5:$P$104="OVERDUE")),"")</f>
        <v/>
      </c>
      <c r="G630" s="176" t="str">
        <f aca="false">_xlfn._xlws.FILTER('Portfolio Register'!$W$5:$W$104,('Portfolio Register'!$A$5:$A$104&lt;&gt;"")*(('Portfolio Register'!$P$5:$P$104="OVERDUE")),"")</f>
        <v/>
      </c>
      <c r="H630" s="177" t="str">
        <f aca="false">_xlfn._xlws.FILTER('Portfolio Register'!$X$5:$X$104,('Portfolio Register'!$A$5:$A$104&lt;&gt;"")*(('Portfolio Register'!$P$5:$P$104="OVERDUE")),"")</f>
        <v/>
      </c>
    </row>
    <row r="631" customFormat="false" ht="15" hidden="false" customHeight="false" outlineLevel="0" collapsed="false">
      <c r="A631" s="178"/>
      <c r="B631" s="179"/>
      <c r="C631" s="179"/>
      <c r="D631" s="180"/>
      <c r="E631" s="179"/>
      <c r="F631" s="181"/>
      <c r="G631" s="180"/>
      <c r="H631" s="181"/>
    </row>
    <row r="632" customFormat="false" ht="15" hidden="false" customHeight="false" outlineLevel="0" collapsed="false">
      <c r="A632" s="178"/>
      <c r="B632" s="179"/>
      <c r="C632" s="179"/>
      <c r="D632" s="180"/>
      <c r="E632" s="179"/>
      <c r="F632" s="181"/>
      <c r="G632" s="180"/>
      <c r="H632" s="181"/>
    </row>
    <row r="633" customFormat="false" ht="15" hidden="false" customHeight="false" outlineLevel="0" collapsed="false">
      <c r="A633" s="178"/>
      <c r="B633" s="179"/>
      <c r="C633" s="179"/>
      <c r="D633" s="180"/>
      <c r="E633" s="179"/>
      <c r="F633" s="181"/>
      <c r="G633" s="180"/>
      <c r="H633" s="181"/>
    </row>
    <row r="634" customFormat="false" ht="15" hidden="false" customHeight="false" outlineLevel="0" collapsed="false">
      <c r="A634" s="178"/>
      <c r="B634" s="179"/>
      <c r="C634" s="179"/>
      <c r="D634" s="180"/>
      <c r="E634" s="179"/>
      <c r="F634" s="181"/>
      <c r="G634" s="180"/>
      <c r="H634" s="181"/>
    </row>
    <row r="635" customFormat="false" ht="15" hidden="false" customHeight="false" outlineLevel="0" collapsed="false">
      <c r="A635" s="178"/>
      <c r="B635" s="179"/>
      <c r="C635" s="179"/>
      <c r="D635" s="180"/>
      <c r="E635" s="179"/>
      <c r="F635" s="181"/>
      <c r="G635" s="180"/>
      <c r="H635" s="181"/>
    </row>
    <row r="636" customFormat="false" ht="15" hidden="false" customHeight="false" outlineLevel="0" collapsed="false">
      <c r="A636" s="178"/>
      <c r="B636" s="179"/>
      <c r="C636" s="179"/>
      <c r="D636" s="180"/>
      <c r="E636" s="179"/>
      <c r="F636" s="181"/>
      <c r="G636" s="180"/>
      <c r="H636" s="181"/>
    </row>
    <row r="637" customFormat="false" ht="15" hidden="false" customHeight="false" outlineLevel="0" collapsed="false">
      <c r="A637" s="178"/>
      <c r="B637" s="179"/>
      <c r="C637" s="179"/>
      <c r="D637" s="180"/>
      <c r="E637" s="179"/>
      <c r="F637" s="181"/>
      <c r="G637" s="180"/>
      <c r="H637" s="181"/>
    </row>
    <row r="638" customFormat="false" ht="15" hidden="false" customHeight="false" outlineLevel="0" collapsed="false">
      <c r="A638" s="178"/>
      <c r="B638" s="179"/>
      <c r="C638" s="179"/>
      <c r="D638" s="180"/>
      <c r="E638" s="179"/>
      <c r="F638" s="181"/>
      <c r="G638" s="180"/>
      <c r="H638" s="181"/>
    </row>
    <row r="639" customFormat="false" ht="15" hidden="false" customHeight="false" outlineLevel="0" collapsed="false">
      <c r="A639" s="178"/>
      <c r="B639" s="179"/>
      <c r="C639" s="179"/>
      <c r="D639" s="180"/>
      <c r="E639" s="179"/>
      <c r="F639" s="181"/>
      <c r="G639" s="180"/>
      <c r="H639" s="181"/>
    </row>
    <row r="640" customFormat="false" ht="15" hidden="false" customHeight="false" outlineLevel="0" collapsed="false">
      <c r="A640" s="178"/>
      <c r="B640" s="179"/>
      <c r="C640" s="179"/>
      <c r="D640" s="180"/>
      <c r="E640" s="179"/>
      <c r="F640" s="181"/>
      <c r="G640" s="180"/>
      <c r="H640" s="181"/>
    </row>
    <row r="641" customFormat="false" ht="15" hidden="false" customHeight="false" outlineLevel="0" collapsed="false">
      <c r="A641" s="178"/>
      <c r="B641" s="179"/>
      <c r="C641" s="179"/>
      <c r="D641" s="180"/>
      <c r="E641" s="179"/>
      <c r="F641" s="181"/>
      <c r="G641" s="180"/>
      <c r="H641" s="181"/>
    </row>
    <row r="642" customFormat="false" ht="15" hidden="false" customHeight="false" outlineLevel="0" collapsed="false">
      <c r="A642" s="178"/>
      <c r="B642" s="179"/>
      <c r="C642" s="179"/>
      <c r="D642" s="180"/>
      <c r="E642" s="179"/>
      <c r="F642" s="181"/>
      <c r="G642" s="180"/>
      <c r="H642" s="181"/>
    </row>
    <row r="643" customFormat="false" ht="15" hidden="false" customHeight="false" outlineLevel="0" collapsed="false">
      <c r="A643" s="178"/>
      <c r="B643" s="179"/>
      <c r="C643" s="179"/>
      <c r="D643" s="180"/>
      <c r="E643" s="179"/>
      <c r="F643" s="181"/>
      <c r="G643" s="180"/>
      <c r="H643" s="181"/>
    </row>
    <row r="644" customFormat="false" ht="15" hidden="false" customHeight="false" outlineLevel="0" collapsed="false">
      <c r="A644" s="178"/>
      <c r="B644" s="179"/>
      <c r="C644" s="179"/>
      <c r="D644" s="180"/>
      <c r="E644" s="179"/>
      <c r="F644" s="181"/>
      <c r="G644" s="180"/>
      <c r="H644" s="181"/>
    </row>
    <row r="645" customFormat="false" ht="15" hidden="false" customHeight="false" outlineLevel="0" collapsed="false">
      <c r="A645" s="178"/>
      <c r="B645" s="179"/>
      <c r="C645" s="179"/>
      <c r="D645" s="180"/>
      <c r="E645" s="179"/>
      <c r="F645" s="181"/>
      <c r="G645" s="180"/>
      <c r="H645" s="181"/>
    </row>
    <row r="646" customFormat="false" ht="15" hidden="false" customHeight="false" outlineLevel="0" collapsed="false">
      <c r="A646" s="178"/>
      <c r="B646" s="179"/>
      <c r="C646" s="179"/>
      <c r="D646" s="180"/>
      <c r="E646" s="179"/>
      <c r="F646" s="181"/>
      <c r="G646" s="180"/>
      <c r="H646" s="181"/>
    </row>
    <row r="647" customFormat="false" ht="15" hidden="false" customHeight="false" outlineLevel="0" collapsed="false">
      <c r="A647" s="178"/>
      <c r="B647" s="179"/>
      <c r="C647" s="179"/>
      <c r="D647" s="180"/>
      <c r="E647" s="179"/>
      <c r="F647" s="181"/>
      <c r="G647" s="180"/>
      <c r="H647" s="181"/>
    </row>
    <row r="648" customFormat="false" ht="15" hidden="false" customHeight="false" outlineLevel="0" collapsed="false">
      <c r="A648" s="178"/>
      <c r="B648" s="179"/>
      <c r="C648" s="179"/>
      <c r="D648" s="180"/>
      <c r="E648" s="179"/>
      <c r="F648" s="181"/>
      <c r="G648" s="180"/>
      <c r="H648" s="181"/>
    </row>
    <row r="649" customFormat="false" ht="15" hidden="false" customHeight="false" outlineLevel="0" collapsed="false">
      <c r="A649" s="178"/>
      <c r="B649" s="179"/>
      <c r="C649" s="179"/>
      <c r="D649" s="180"/>
      <c r="E649" s="179"/>
      <c r="F649" s="181"/>
      <c r="G649" s="180"/>
      <c r="H649" s="181"/>
    </row>
    <row r="650" customFormat="false" ht="15" hidden="false" customHeight="false" outlineLevel="0" collapsed="false">
      <c r="A650" s="178"/>
      <c r="B650" s="179"/>
      <c r="C650" s="179"/>
      <c r="D650" s="180"/>
      <c r="E650" s="179"/>
      <c r="F650" s="181"/>
      <c r="G650" s="180"/>
      <c r="H650" s="181"/>
    </row>
    <row r="651" customFormat="false" ht="15" hidden="false" customHeight="false" outlineLevel="0" collapsed="false">
      <c r="A651" s="178"/>
      <c r="B651" s="179"/>
      <c r="C651" s="179"/>
      <c r="D651" s="180"/>
      <c r="E651" s="179"/>
      <c r="F651" s="181"/>
      <c r="G651" s="180"/>
      <c r="H651" s="181"/>
    </row>
    <row r="652" customFormat="false" ht="15" hidden="false" customHeight="false" outlineLevel="0" collapsed="false">
      <c r="A652" s="178"/>
      <c r="B652" s="179"/>
      <c r="C652" s="179"/>
      <c r="D652" s="180"/>
      <c r="E652" s="179"/>
      <c r="F652" s="181"/>
      <c r="G652" s="180"/>
      <c r="H652" s="181"/>
    </row>
    <row r="653" customFormat="false" ht="15" hidden="false" customHeight="false" outlineLevel="0" collapsed="false">
      <c r="A653" s="178"/>
      <c r="B653" s="179"/>
      <c r="C653" s="179"/>
      <c r="D653" s="180"/>
      <c r="E653" s="179"/>
      <c r="F653" s="181"/>
      <c r="G653" s="180"/>
      <c r="H653" s="181"/>
    </row>
    <row r="654" customFormat="false" ht="15" hidden="false" customHeight="false" outlineLevel="0" collapsed="false">
      <c r="A654" s="178"/>
      <c r="B654" s="179"/>
      <c r="C654" s="179"/>
      <c r="D654" s="180"/>
      <c r="E654" s="179"/>
      <c r="F654" s="181"/>
      <c r="G654" s="180"/>
      <c r="H654" s="181"/>
    </row>
    <row r="655" customFormat="false" ht="15" hidden="false" customHeight="false" outlineLevel="0" collapsed="false">
      <c r="A655" s="178"/>
      <c r="B655" s="179"/>
      <c r="C655" s="179"/>
      <c r="D655" s="180"/>
      <c r="E655" s="179"/>
      <c r="F655" s="181"/>
      <c r="G655" s="180"/>
      <c r="H655" s="181"/>
    </row>
    <row r="656" customFormat="false" ht="15" hidden="false" customHeight="false" outlineLevel="0" collapsed="false">
      <c r="A656" s="178"/>
      <c r="B656" s="179"/>
      <c r="C656" s="179"/>
      <c r="D656" s="180"/>
      <c r="E656" s="179"/>
      <c r="F656" s="181"/>
      <c r="G656" s="180"/>
      <c r="H656" s="181"/>
    </row>
    <row r="657" customFormat="false" ht="15" hidden="false" customHeight="false" outlineLevel="0" collapsed="false">
      <c r="A657" s="178"/>
      <c r="B657" s="179"/>
      <c r="C657" s="179"/>
      <c r="D657" s="180"/>
      <c r="E657" s="179"/>
      <c r="F657" s="181"/>
      <c r="G657" s="180"/>
      <c r="H657" s="181"/>
    </row>
    <row r="658" customFormat="false" ht="15" hidden="false" customHeight="false" outlineLevel="0" collapsed="false">
      <c r="A658" s="178"/>
      <c r="B658" s="179"/>
      <c r="C658" s="179"/>
      <c r="D658" s="180"/>
      <c r="E658" s="179"/>
      <c r="F658" s="181"/>
      <c r="G658" s="180"/>
      <c r="H658" s="181"/>
    </row>
    <row r="659" customFormat="false" ht="15" hidden="false" customHeight="false" outlineLevel="0" collapsed="false">
      <c r="A659" s="178"/>
      <c r="B659" s="179"/>
      <c r="C659" s="179"/>
      <c r="D659" s="180"/>
      <c r="E659" s="179"/>
      <c r="F659" s="181"/>
      <c r="G659" s="180"/>
      <c r="H659" s="181"/>
    </row>
    <row r="660" customFormat="false" ht="15" hidden="false" customHeight="false" outlineLevel="0" collapsed="false">
      <c r="A660" s="178"/>
      <c r="B660" s="179"/>
      <c r="C660" s="179"/>
      <c r="D660" s="180"/>
      <c r="E660" s="179"/>
      <c r="F660" s="181"/>
      <c r="G660" s="180"/>
      <c r="H660" s="181"/>
    </row>
    <row r="661" customFormat="false" ht="15" hidden="false" customHeight="false" outlineLevel="0" collapsed="false">
      <c r="A661" s="178"/>
      <c r="B661" s="179"/>
      <c r="C661" s="179"/>
      <c r="D661" s="180"/>
      <c r="E661" s="179"/>
      <c r="F661" s="181"/>
      <c r="G661" s="180"/>
      <c r="H661" s="181"/>
    </row>
    <row r="662" customFormat="false" ht="15" hidden="false" customHeight="false" outlineLevel="0" collapsed="false">
      <c r="A662" s="178"/>
      <c r="B662" s="179"/>
      <c r="C662" s="179"/>
      <c r="D662" s="180"/>
      <c r="E662" s="179"/>
      <c r="F662" s="181"/>
      <c r="G662" s="180"/>
      <c r="H662" s="181"/>
    </row>
    <row r="663" customFormat="false" ht="15" hidden="false" customHeight="false" outlineLevel="0" collapsed="false">
      <c r="A663" s="178"/>
      <c r="B663" s="179"/>
      <c r="C663" s="179"/>
      <c r="D663" s="180"/>
      <c r="E663" s="179"/>
      <c r="F663" s="181"/>
      <c r="G663" s="180"/>
      <c r="H663" s="181"/>
    </row>
    <row r="664" customFormat="false" ht="15" hidden="false" customHeight="false" outlineLevel="0" collapsed="false">
      <c r="A664" s="178"/>
      <c r="B664" s="179"/>
      <c r="C664" s="179"/>
      <c r="D664" s="180"/>
      <c r="E664" s="179"/>
      <c r="F664" s="181"/>
      <c r="G664" s="180"/>
      <c r="H664" s="181"/>
    </row>
    <row r="665" customFormat="false" ht="15" hidden="false" customHeight="false" outlineLevel="0" collapsed="false">
      <c r="A665" s="178"/>
      <c r="B665" s="179"/>
      <c r="C665" s="179"/>
      <c r="D665" s="180"/>
      <c r="E665" s="179"/>
      <c r="F665" s="181"/>
      <c r="G665" s="180"/>
      <c r="H665" s="181"/>
    </row>
    <row r="666" customFormat="false" ht="15" hidden="false" customHeight="false" outlineLevel="0" collapsed="false">
      <c r="A666" s="178"/>
      <c r="B666" s="179"/>
      <c r="C666" s="179"/>
      <c r="D666" s="180"/>
      <c r="E666" s="179"/>
      <c r="F666" s="181"/>
      <c r="G666" s="180"/>
      <c r="H666" s="181"/>
    </row>
    <row r="667" customFormat="false" ht="15" hidden="false" customHeight="false" outlineLevel="0" collapsed="false">
      <c r="A667" s="178"/>
      <c r="B667" s="179"/>
      <c r="C667" s="179"/>
      <c r="D667" s="180"/>
      <c r="E667" s="179"/>
      <c r="F667" s="181"/>
      <c r="G667" s="180"/>
      <c r="H667" s="181"/>
    </row>
    <row r="668" customFormat="false" ht="15" hidden="false" customHeight="false" outlineLevel="0" collapsed="false">
      <c r="A668" s="178"/>
      <c r="B668" s="179"/>
      <c r="C668" s="179"/>
      <c r="D668" s="180"/>
      <c r="E668" s="179"/>
      <c r="F668" s="181"/>
      <c r="G668" s="180"/>
      <c r="H668" s="181"/>
    </row>
    <row r="669" customFormat="false" ht="15" hidden="false" customHeight="false" outlineLevel="0" collapsed="false">
      <c r="A669" s="178"/>
      <c r="B669" s="179"/>
      <c r="C669" s="179"/>
      <c r="D669" s="180"/>
      <c r="E669" s="179"/>
      <c r="F669" s="181"/>
      <c r="G669" s="180"/>
      <c r="H669" s="181"/>
    </row>
    <row r="670" customFormat="false" ht="15" hidden="false" customHeight="false" outlineLevel="0" collapsed="false">
      <c r="A670" s="178"/>
      <c r="B670" s="179"/>
      <c r="C670" s="179"/>
      <c r="D670" s="180"/>
      <c r="E670" s="179"/>
      <c r="F670" s="181"/>
      <c r="G670" s="180"/>
      <c r="H670" s="181"/>
    </row>
    <row r="671" customFormat="false" ht="15" hidden="false" customHeight="false" outlineLevel="0" collapsed="false">
      <c r="A671" s="178"/>
      <c r="B671" s="179"/>
      <c r="C671" s="179"/>
      <c r="D671" s="180"/>
      <c r="E671" s="179"/>
      <c r="F671" s="181"/>
      <c r="G671" s="180"/>
      <c r="H671" s="181"/>
    </row>
    <row r="672" customFormat="false" ht="15" hidden="false" customHeight="false" outlineLevel="0" collapsed="false">
      <c r="A672" s="178"/>
      <c r="B672" s="179"/>
      <c r="C672" s="179"/>
      <c r="D672" s="180"/>
      <c r="E672" s="179"/>
      <c r="F672" s="181"/>
      <c r="G672" s="180"/>
      <c r="H672" s="181"/>
    </row>
    <row r="673" customFormat="false" ht="15" hidden="false" customHeight="false" outlineLevel="0" collapsed="false">
      <c r="A673" s="178"/>
      <c r="B673" s="179"/>
      <c r="C673" s="179"/>
      <c r="D673" s="180"/>
      <c r="E673" s="179"/>
      <c r="F673" s="181"/>
      <c r="G673" s="180"/>
      <c r="H673" s="181"/>
    </row>
    <row r="674" customFormat="false" ht="15" hidden="false" customHeight="false" outlineLevel="0" collapsed="false">
      <c r="A674" s="178"/>
      <c r="B674" s="179"/>
      <c r="C674" s="179"/>
      <c r="D674" s="180"/>
      <c r="E674" s="179"/>
      <c r="F674" s="181"/>
      <c r="G674" s="180"/>
      <c r="H674" s="181"/>
    </row>
    <row r="675" customFormat="false" ht="15" hidden="false" customHeight="false" outlineLevel="0" collapsed="false">
      <c r="A675" s="178"/>
      <c r="B675" s="179"/>
      <c r="C675" s="179"/>
      <c r="D675" s="180"/>
      <c r="E675" s="179"/>
      <c r="F675" s="181"/>
      <c r="G675" s="180"/>
      <c r="H675" s="181"/>
    </row>
    <row r="676" customFormat="false" ht="15" hidden="false" customHeight="false" outlineLevel="0" collapsed="false">
      <c r="A676" s="178"/>
      <c r="B676" s="179"/>
      <c r="C676" s="179"/>
      <c r="D676" s="180"/>
      <c r="E676" s="179"/>
      <c r="F676" s="181"/>
      <c r="G676" s="180"/>
      <c r="H676" s="181"/>
    </row>
    <row r="677" customFormat="false" ht="15" hidden="false" customHeight="false" outlineLevel="0" collapsed="false">
      <c r="A677" s="178"/>
      <c r="B677" s="179"/>
      <c r="C677" s="179"/>
      <c r="D677" s="180"/>
      <c r="E677" s="179"/>
      <c r="F677" s="181"/>
      <c r="G677" s="180"/>
      <c r="H677" s="181"/>
    </row>
    <row r="678" customFormat="false" ht="15" hidden="false" customHeight="false" outlineLevel="0" collapsed="false">
      <c r="A678" s="178"/>
      <c r="B678" s="179"/>
      <c r="C678" s="179"/>
      <c r="D678" s="180"/>
      <c r="E678" s="179"/>
      <c r="F678" s="181"/>
      <c r="G678" s="180"/>
      <c r="H678" s="181"/>
    </row>
    <row r="679" customFormat="false" ht="15" hidden="false" customHeight="false" outlineLevel="0" collapsed="false">
      <c r="A679" s="178"/>
      <c r="B679" s="179"/>
      <c r="C679" s="179"/>
      <c r="D679" s="180"/>
      <c r="E679" s="179"/>
      <c r="F679" s="181"/>
      <c r="G679" s="180"/>
      <c r="H679" s="181"/>
    </row>
    <row r="680" customFormat="false" ht="15" hidden="false" customHeight="false" outlineLevel="0" collapsed="false">
      <c r="A680" s="178"/>
      <c r="B680" s="179"/>
      <c r="C680" s="179"/>
      <c r="D680" s="180"/>
      <c r="E680" s="179"/>
      <c r="F680" s="181"/>
      <c r="G680" s="180"/>
      <c r="H680" s="181"/>
    </row>
    <row r="681" customFormat="false" ht="15" hidden="false" customHeight="false" outlineLevel="0" collapsed="false">
      <c r="A681" s="178"/>
      <c r="B681" s="179"/>
      <c r="C681" s="179"/>
      <c r="D681" s="180"/>
      <c r="E681" s="179"/>
      <c r="F681" s="181"/>
      <c r="G681" s="180"/>
      <c r="H681" s="181"/>
    </row>
    <row r="682" customFormat="false" ht="15" hidden="false" customHeight="false" outlineLevel="0" collapsed="false">
      <c r="A682" s="178"/>
      <c r="B682" s="179"/>
      <c r="C682" s="179"/>
      <c r="D682" s="180"/>
      <c r="E682" s="179"/>
      <c r="F682" s="181"/>
      <c r="G682" s="180"/>
      <c r="H682" s="181"/>
    </row>
    <row r="683" customFormat="false" ht="15" hidden="false" customHeight="false" outlineLevel="0" collapsed="false">
      <c r="A683" s="178"/>
      <c r="B683" s="179"/>
      <c r="C683" s="179"/>
      <c r="D683" s="180"/>
      <c r="E683" s="179"/>
      <c r="F683" s="181"/>
      <c r="G683" s="180"/>
      <c r="H683" s="181"/>
    </row>
    <row r="684" customFormat="false" ht="15" hidden="false" customHeight="false" outlineLevel="0" collapsed="false">
      <c r="A684" s="178"/>
      <c r="B684" s="179"/>
      <c r="C684" s="179"/>
      <c r="D684" s="180"/>
      <c r="E684" s="179"/>
      <c r="F684" s="181"/>
      <c r="G684" s="180"/>
      <c r="H684" s="181"/>
    </row>
    <row r="685" customFormat="false" ht="15" hidden="false" customHeight="false" outlineLevel="0" collapsed="false">
      <c r="A685" s="178"/>
      <c r="B685" s="179"/>
      <c r="C685" s="179"/>
      <c r="D685" s="180"/>
      <c r="E685" s="179"/>
      <c r="F685" s="181"/>
      <c r="G685" s="180"/>
      <c r="H685" s="181"/>
    </row>
    <row r="686" customFormat="false" ht="15" hidden="false" customHeight="false" outlineLevel="0" collapsed="false">
      <c r="A686" s="178"/>
      <c r="B686" s="179"/>
      <c r="C686" s="179"/>
      <c r="D686" s="180"/>
      <c r="E686" s="179"/>
      <c r="F686" s="181"/>
      <c r="G686" s="180"/>
      <c r="H686" s="181"/>
    </row>
    <row r="687" customFormat="false" ht="15" hidden="false" customHeight="false" outlineLevel="0" collapsed="false">
      <c r="A687" s="178"/>
      <c r="B687" s="179"/>
      <c r="C687" s="179"/>
      <c r="D687" s="180"/>
      <c r="E687" s="179"/>
      <c r="F687" s="181"/>
      <c r="G687" s="180"/>
      <c r="H687" s="181"/>
    </row>
    <row r="688" customFormat="false" ht="15" hidden="false" customHeight="false" outlineLevel="0" collapsed="false">
      <c r="A688" s="178"/>
      <c r="B688" s="179"/>
      <c r="C688" s="179"/>
      <c r="D688" s="180"/>
      <c r="E688" s="179"/>
      <c r="F688" s="181"/>
      <c r="G688" s="180"/>
      <c r="H688" s="181"/>
    </row>
    <row r="689" customFormat="false" ht="15" hidden="false" customHeight="false" outlineLevel="0" collapsed="false">
      <c r="A689" s="178"/>
      <c r="B689" s="179"/>
      <c r="C689" s="179"/>
      <c r="D689" s="180"/>
      <c r="E689" s="179"/>
      <c r="F689" s="181"/>
      <c r="G689" s="180"/>
      <c r="H689" s="181"/>
    </row>
    <row r="690" customFormat="false" ht="15" hidden="false" customHeight="false" outlineLevel="0" collapsed="false">
      <c r="A690" s="178"/>
      <c r="B690" s="179"/>
      <c r="C690" s="179"/>
      <c r="D690" s="180"/>
      <c r="E690" s="179"/>
      <c r="F690" s="181"/>
      <c r="G690" s="180"/>
      <c r="H690" s="181"/>
    </row>
    <row r="691" customFormat="false" ht="15" hidden="false" customHeight="false" outlineLevel="0" collapsed="false">
      <c r="A691" s="178"/>
      <c r="B691" s="179"/>
      <c r="C691" s="179"/>
      <c r="D691" s="180"/>
      <c r="E691" s="179"/>
      <c r="F691" s="181"/>
      <c r="G691" s="180"/>
      <c r="H691" s="181"/>
    </row>
    <row r="692" customFormat="false" ht="15" hidden="false" customHeight="false" outlineLevel="0" collapsed="false">
      <c r="A692" s="178"/>
      <c r="B692" s="179"/>
      <c r="C692" s="179"/>
      <c r="D692" s="180"/>
      <c r="E692" s="179"/>
      <c r="F692" s="181"/>
      <c r="G692" s="180"/>
      <c r="H692" s="181"/>
    </row>
    <row r="693" customFormat="false" ht="15" hidden="false" customHeight="false" outlineLevel="0" collapsed="false">
      <c r="A693" s="178"/>
      <c r="B693" s="179"/>
      <c r="C693" s="179"/>
      <c r="D693" s="180"/>
      <c r="E693" s="179"/>
      <c r="F693" s="181"/>
      <c r="G693" s="180"/>
      <c r="H693" s="181"/>
    </row>
    <row r="694" customFormat="false" ht="15" hidden="false" customHeight="false" outlineLevel="0" collapsed="false">
      <c r="A694" s="178"/>
      <c r="B694" s="179"/>
      <c r="C694" s="179"/>
      <c r="D694" s="180"/>
      <c r="E694" s="179"/>
      <c r="F694" s="181"/>
      <c r="G694" s="180"/>
      <c r="H694" s="181"/>
    </row>
    <row r="695" customFormat="false" ht="15" hidden="false" customHeight="false" outlineLevel="0" collapsed="false">
      <c r="A695" s="178"/>
      <c r="B695" s="179"/>
      <c r="C695" s="179"/>
      <c r="D695" s="180"/>
      <c r="E695" s="179"/>
      <c r="F695" s="181"/>
      <c r="G695" s="180"/>
      <c r="H695" s="181"/>
    </row>
    <row r="696" customFormat="false" ht="15" hidden="false" customHeight="false" outlineLevel="0" collapsed="false">
      <c r="A696" s="178"/>
      <c r="B696" s="179"/>
      <c r="C696" s="179"/>
      <c r="D696" s="180"/>
      <c r="E696" s="179"/>
      <c r="F696" s="181"/>
      <c r="G696" s="180"/>
      <c r="H696" s="181"/>
    </row>
    <row r="697" customFormat="false" ht="15" hidden="false" customHeight="false" outlineLevel="0" collapsed="false">
      <c r="A697" s="178"/>
      <c r="B697" s="179"/>
      <c r="C697" s="179"/>
      <c r="D697" s="180"/>
      <c r="E697" s="179"/>
      <c r="F697" s="181"/>
      <c r="G697" s="180"/>
      <c r="H697" s="181"/>
    </row>
    <row r="698" customFormat="false" ht="15" hidden="false" customHeight="false" outlineLevel="0" collapsed="false">
      <c r="A698" s="178"/>
      <c r="B698" s="179"/>
      <c r="C698" s="179"/>
      <c r="D698" s="180"/>
      <c r="E698" s="179"/>
      <c r="F698" s="181"/>
      <c r="G698" s="180"/>
      <c r="H698" s="181"/>
    </row>
    <row r="699" customFormat="false" ht="15" hidden="false" customHeight="false" outlineLevel="0" collapsed="false">
      <c r="A699" s="178"/>
      <c r="B699" s="179"/>
      <c r="C699" s="179"/>
      <c r="D699" s="180"/>
      <c r="E699" s="179"/>
      <c r="F699" s="181"/>
      <c r="G699" s="180"/>
      <c r="H699" s="181"/>
    </row>
    <row r="700" customFormat="false" ht="15" hidden="false" customHeight="false" outlineLevel="0" collapsed="false">
      <c r="A700" s="178"/>
      <c r="B700" s="179"/>
      <c r="C700" s="179"/>
      <c r="D700" s="180"/>
      <c r="E700" s="179"/>
      <c r="F700" s="181"/>
      <c r="G700" s="180"/>
      <c r="H700" s="181"/>
    </row>
    <row r="701" customFormat="false" ht="15" hidden="false" customHeight="false" outlineLevel="0" collapsed="false">
      <c r="A701" s="178"/>
      <c r="B701" s="179"/>
      <c r="C701" s="179"/>
      <c r="D701" s="180"/>
      <c r="E701" s="179"/>
      <c r="F701" s="181"/>
      <c r="G701" s="180"/>
      <c r="H701" s="181"/>
    </row>
    <row r="702" customFormat="false" ht="15" hidden="false" customHeight="false" outlineLevel="0" collapsed="false">
      <c r="A702" s="178"/>
      <c r="B702" s="179"/>
      <c r="C702" s="179"/>
      <c r="D702" s="180"/>
      <c r="E702" s="179"/>
      <c r="F702" s="181"/>
      <c r="G702" s="180"/>
      <c r="H702" s="181"/>
    </row>
    <row r="703" customFormat="false" ht="15" hidden="false" customHeight="false" outlineLevel="0" collapsed="false">
      <c r="A703" s="178"/>
      <c r="B703" s="179"/>
      <c r="C703" s="179"/>
      <c r="D703" s="180"/>
      <c r="E703" s="179"/>
      <c r="F703" s="181"/>
      <c r="G703" s="180"/>
      <c r="H703" s="181"/>
    </row>
    <row r="704" customFormat="false" ht="15" hidden="false" customHeight="false" outlineLevel="0" collapsed="false">
      <c r="A704" s="178"/>
      <c r="B704" s="179"/>
      <c r="C704" s="179"/>
      <c r="D704" s="180"/>
      <c r="E704" s="179"/>
      <c r="F704" s="181"/>
      <c r="G704" s="180"/>
      <c r="H704" s="181"/>
    </row>
    <row r="705" customFormat="false" ht="15" hidden="false" customHeight="false" outlineLevel="0" collapsed="false">
      <c r="A705" s="178"/>
      <c r="B705" s="179"/>
      <c r="C705" s="179"/>
      <c r="D705" s="180"/>
      <c r="E705" s="179"/>
      <c r="F705" s="181"/>
      <c r="G705" s="180"/>
      <c r="H705" s="181"/>
    </row>
    <row r="706" customFormat="false" ht="15" hidden="false" customHeight="false" outlineLevel="0" collapsed="false">
      <c r="A706" s="178"/>
      <c r="B706" s="179"/>
      <c r="C706" s="179"/>
      <c r="D706" s="180"/>
      <c r="E706" s="179"/>
      <c r="F706" s="181"/>
      <c r="G706" s="180"/>
      <c r="H706" s="181"/>
    </row>
    <row r="707" customFormat="false" ht="15" hidden="false" customHeight="false" outlineLevel="0" collapsed="false">
      <c r="A707" s="178"/>
      <c r="B707" s="179"/>
      <c r="C707" s="179"/>
      <c r="D707" s="180"/>
      <c r="E707" s="179"/>
      <c r="F707" s="181"/>
      <c r="G707" s="180"/>
      <c r="H707" s="181"/>
    </row>
    <row r="708" customFormat="false" ht="15" hidden="false" customHeight="false" outlineLevel="0" collapsed="false">
      <c r="A708" s="178"/>
      <c r="B708" s="179"/>
      <c r="C708" s="179"/>
      <c r="D708" s="180"/>
      <c r="E708" s="179"/>
      <c r="F708" s="181"/>
      <c r="G708" s="180"/>
      <c r="H708" s="181"/>
    </row>
    <row r="709" customFormat="false" ht="15" hidden="false" customHeight="false" outlineLevel="0" collapsed="false">
      <c r="A709" s="178"/>
      <c r="B709" s="179"/>
      <c r="C709" s="179"/>
      <c r="D709" s="180"/>
      <c r="E709" s="179"/>
      <c r="F709" s="181"/>
      <c r="G709" s="180"/>
      <c r="H709" s="181"/>
    </row>
    <row r="710" customFormat="false" ht="15" hidden="false" customHeight="false" outlineLevel="0" collapsed="false">
      <c r="A710" s="178"/>
      <c r="B710" s="179"/>
      <c r="C710" s="179"/>
      <c r="D710" s="180"/>
      <c r="E710" s="179"/>
      <c r="F710" s="181"/>
      <c r="G710" s="180"/>
      <c r="H710" s="181"/>
    </row>
    <row r="711" customFormat="false" ht="15" hidden="false" customHeight="false" outlineLevel="0" collapsed="false">
      <c r="A711" s="178"/>
      <c r="B711" s="179"/>
      <c r="C711" s="179"/>
      <c r="D711" s="180"/>
      <c r="E711" s="179"/>
      <c r="F711" s="181"/>
      <c r="G711" s="180"/>
      <c r="H711" s="181"/>
    </row>
    <row r="712" customFormat="false" ht="15" hidden="false" customHeight="false" outlineLevel="0" collapsed="false">
      <c r="A712" s="178"/>
      <c r="B712" s="179"/>
      <c r="C712" s="179"/>
      <c r="D712" s="180"/>
      <c r="E712" s="179"/>
      <c r="F712" s="181"/>
      <c r="G712" s="180"/>
      <c r="H712" s="181"/>
    </row>
    <row r="713" customFormat="false" ht="15" hidden="false" customHeight="false" outlineLevel="0" collapsed="false">
      <c r="A713" s="178"/>
      <c r="B713" s="179"/>
      <c r="C713" s="179"/>
      <c r="D713" s="180"/>
      <c r="E713" s="179"/>
      <c r="F713" s="181"/>
      <c r="G713" s="180"/>
      <c r="H713" s="181"/>
    </row>
    <row r="714" customFormat="false" ht="15" hidden="false" customHeight="false" outlineLevel="0" collapsed="false">
      <c r="A714" s="178"/>
      <c r="B714" s="179"/>
      <c r="C714" s="179"/>
      <c r="D714" s="180"/>
      <c r="E714" s="179"/>
      <c r="F714" s="181"/>
      <c r="G714" s="180"/>
      <c r="H714" s="181"/>
    </row>
    <row r="715" customFormat="false" ht="15" hidden="false" customHeight="false" outlineLevel="0" collapsed="false">
      <c r="A715" s="178"/>
      <c r="B715" s="179"/>
      <c r="C715" s="179"/>
      <c r="D715" s="180"/>
      <c r="E715" s="179"/>
      <c r="F715" s="181"/>
      <c r="G715" s="180"/>
      <c r="H715" s="181"/>
    </row>
    <row r="716" customFormat="false" ht="15" hidden="false" customHeight="false" outlineLevel="0" collapsed="false">
      <c r="A716" s="178"/>
      <c r="B716" s="179"/>
      <c r="C716" s="179"/>
      <c r="D716" s="180"/>
      <c r="E716" s="179"/>
      <c r="F716" s="181"/>
      <c r="G716" s="180"/>
      <c r="H716" s="181"/>
    </row>
    <row r="717" customFormat="false" ht="15" hidden="false" customHeight="false" outlineLevel="0" collapsed="false">
      <c r="A717" s="178"/>
      <c r="B717" s="179"/>
      <c r="C717" s="179"/>
      <c r="D717" s="180"/>
      <c r="E717" s="179"/>
      <c r="F717" s="181"/>
      <c r="G717" s="180"/>
      <c r="H717" s="181"/>
    </row>
    <row r="718" customFormat="false" ht="15" hidden="false" customHeight="false" outlineLevel="0" collapsed="false">
      <c r="A718" s="178"/>
      <c r="B718" s="179"/>
      <c r="C718" s="179"/>
      <c r="D718" s="180"/>
      <c r="E718" s="179"/>
      <c r="F718" s="181"/>
      <c r="G718" s="180"/>
      <c r="H718" s="181"/>
    </row>
    <row r="719" customFormat="false" ht="15" hidden="false" customHeight="false" outlineLevel="0" collapsed="false">
      <c r="A719" s="178"/>
      <c r="B719" s="179"/>
      <c r="C719" s="179"/>
      <c r="D719" s="180"/>
      <c r="E719" s="179"/>
      <c r="F719" s="181"/>
      <c r="G719" s="180"/>
      <c r="H719" s="181"/>
    </row>
    <row r="720" customFormat="false" ht="15" hidden="false" customHeight="false" outlineLevel="0" collapsed="false">
      <c r="A720" s="178"/>
      <c r="B720" s="179"/>
      <c r="C720" s="179"/>
      <c r="D720" s="180"/>
      <c r="E720" s="179"/>
      <c r="F720" s="181"/>
      <c r="G720" s="180"/>
      <c r="H720" s="181"/>
    </row>
    <row r="721" customFormat="false" ht="15" hidden="false" customHeight="false" outlineLevel="0" collapsed="false">
      <c r="A721" s="178"/>
      <c r="B721" s="179"/>
      <c r="C721" s="179"/>
      <c r="D721" s="180"/>
      <c r="E721" s="179"/>
      <c r="F721" s="181"/>
      <c r="G721" s="180"/>
      <c r="H721" s="181"/>
    </row>
    <row r="722" customFormat="false" ht="15" hidden="false" customHeight="false" outlineLevel="0" collapsed="false">
      <c r="A722" s="178"/>
      <c r="B722" s="179"/>
      <c r="C722" s="179"/>
      <c r="D722" s="180"/>
      <c r="E722" s="179"/>
      <c r="F722" s="181"/>
      <c r="G722" s="180"/>
      <c r="H722" s="181"/>
    </row>
    <row r="723" customFormat="false" ht="15" hidden="false" customHeight="false" outlineLevel="0" collapsed="false">
      <c r="A723" s="178"/>
      <c r="B723" s="179"/>
      <c r="C723" s="179"/>
      <c r="D723" s="180"/>
      <c r="E723" s="179"/>
      <c r="F723" s="181"/>
      <c r="G723" s="180"/>
      <c r="H723" s="181"/>
    </row>
    <row r="724" customFormat="false" ht="15" hidden="false" customHeight="false" outlineLevel="0" collapsed="false">
      <c r="A724" s="178"/>
      <c r="B724" s="179"/>
      <c r="C724" s="179"/>
      <c r="D724" s="180"/>
      <c r="E724" s="179"/>
      <c r="F724" s="181"/>
      <c r="G724" s="180"/>
      <c r="H724" s="181"/>
    </row>
    <row r="725" customFormat="false" ht="15" hidden="false" customHeight="false" outlineLevel="0" collapsed="false">
      <c r="A725" s="178"/>
      <c r="B725" s="179"/>
      <c r="C725" s="179"/>
      <c r="D725" s="180"/>
      <c r="E725" s="179"/>
      <c r="F725" s="181"/>
      <c r="G725" s="180"/>
      <c r="H725" s="181"/>
    </row>
    <row r="726" customFormat="false" ht="15" hidden="false" customHeight="false" outlineLevel="0" collapsed="false">
      <c r="A726" s="178"/>
      <c r="B726" s="179"/>
      <c r="C726" s="179"/>
      <c r="D726" s="180"/>
      <c r="E726" s="179"/>
      <c r="F726" s="181"/>
      <c r="G726" s="180"/>
      <c r="H726" s="181"/>
    </row>
    <row r="727" customFormat="false" ht="15" hidden="false" customHeight="false" outlineLevel="0" collapsed="false">
      <c r="A727" s="178"/>
      <c r="B727" s="179"/>
      <c r="C727" s="179"/>
      <c r="D727" s="180"/>
      <c r="E727" s="179"/>
      <c r="F727" s="181"/>
      <c r="G727" s="180"/>
      <c r="H727" s="181"/>
    </row>
    <row r="728" customFormat="false" ht="15" hidden="false" customHeight="false" outlineLevel="0" collapsed="false">
      <c r="A728" s="178"/>
      <c r="B728" s="179"/>
      <c r="C728" s="179"/>
      <c r="D728" s="180"/>
      <c r="E728" s="179"/>
      <c r="F728" s="181"/>
      <c r="G728" s="180"/>
      <c r="H728" s="181"/>
    </row>
    <row r="729" customFormat="false" ht="15" hidden="false" customHeight="false" outlineLevel="0" collapsed="false">
      <c r="A729" s="178"/>
      <c r="B729" s="179"/>
      <c r="C729" s="179"/>
      <c r="D729" s="180"/>
      <c r="E729" s="179"/>
      <c r="F729" s="181"/>
      <c r="G729" s="180"/>
      <c r="H729" s="181"/>
    </row>
    <row r="732" customFormat="false" ht="24" hidden="false" customHeight="true" outlineLevel="0" collapsed="false">
      <c r="A732" s="172" t="s">
        <v>241</v>
      </c>
      <c r="B732" s="172"/>
      <c r="C732" s="172"/>
      <c r="D732" s="172"/>
      <c r="E732" s="172"/>
      <c r="F732" s="172"/>
      <c r="G732" s="172"/>
      <c r="H732" s="173" t="str">
        <f aca="false">HYPERLINK("#'Daily Dashboard'!A1","← Back to Dashboard")</f>
        <v>← Back to Dashboard</v>
      </c>
    </row>
    <row r="733" customFormat="false" ht="28" hidden="false" customHeight="true" outlineLevel="0" collapsed="false">
      <c r="A733" s="163" t="s">
        <v>54</v>
      </c>
      <c r="B733" s="163" t="s">
        <v>55</v>
      </c>
      <c r="C733" s="163" t="s">
        <v>232</v>
      </c>
      <c r="D733" s="163" t="s">
        <v>233</v>
      </c>
      <c r="E733" s="163" t="s">
        <v>92</v>
      </c>
      <c r="F733" s="163" t="s">
        <v>93</v>
      </c>
      <c r="G733" s="163" t="s">
        <v>234</v>
      </c>
      <c r="H733" s="163" t="s">
        <v>95</v>
      </c>
    </row>
    <row r="734" customFormat="false" ht="35.05" hidden="false" customHeight="false" outlineLevel="0" collapsed="false">
      <c r="A734" s="174" t="str">
        <f aca="false">_xlfn._xlws.FILTER('Portfolio Register'!$A$5:$A$104,('Portfolio Register'!$A$5:$A$104&lt;&gt;"")*(('Portfolio Register'!$T$5:$T$104="OVERDUE")),"No buildings currently match this alert")</f>
        <v>No buildings currently match this alert</v>
      </c>
      <c r="B734" s="175" t="str">
        <f aca="false">_xlfn._xlws.FILTER('Portfolio Register'!$B$5:$B$104,('Portfolio Register'!$A$5:$A$104&lt;&gt;"")*(('Portfolio Register'!$T$5:$T$104="OVERDUE")),"")</f>
        <v/>
      </c>
      <c r="C734" s="175" t="str">
        <f aca="false">_xlfn._xlws.FILTER(IF('Portfolio Register'!$A$5:$A$104&lt;&gt;"","Lift",""),('Portfolio Register'!$A$5:$A$104&lt;&gt;"")*(('Portfolio Register'!$T$5:$T$104="OVERDUE")),"")</f>
      </c>
      <c r="D734" s="176" t="str">
        <f aca="false">_xlfn._xlws.FILTER('Portfolio Register'!$R$5:$R$104,('Portfolio Register'!$A$5:$A$104&lt;&gt;"")*(('Portfolio Register'!$T$5:$T$104="OVERDUE")),"")</f>
        <v/>
      </c>
      <c r="E734" s="175" t="str">
        <f aca="false">_xlfn._xlws.FILTER('Portfolio Register'!$T$5:$T$104,('Portfolio Register'!$A$5:$A$104&lt;&gt;"")*(('Portfolio Register'!$T$5:$T$104="OVERDUE")),"")</f>
        <v/>
      </c>
      <c r="F734" s="177" t="str">
        <f aca="false">_xlfn._xlws.FILTER('Portfolio Register'!$V$5:$V$104,('Portfolio Register'!$A$5:$A$104&lt;&gt;"")*(('Portfolio Register'!$T$5:$T$104="OVERDUE")),"")</f>
        <v/>
      </c>
      <c r="G734" s="176" t="str">
        <f aca="false">_xlfn._xlws.FILTER('Portfolio Register'!$W$5:$W$104,('Portfolio Register'!$A$5:$A$104&lt;&gt;"")*(('Portfolio Register'!$T$5:$T$104="OVERDUE")),"")</f>
        <v/>
      </c>
      <c r="H734" s="177" t="str">
        <f aca="false">_xlfn._xlws.FILTER('Portfolio Register'!$X$5:$X$104,('Portfolio Register'!$A$5:$A$104&lt;&gt;"")*(('Portfolio Register'!$T$5:$T$104="OVERDUE")),"")</f>
        <v/>
      </c>
    </row>
    <row r="735" customFormat="false" ht="15" hidden="false" customHeight="false" outlineLevel="0" collapsed="false">
      <c r="A735" s="178"/>
      <c r="B735" s="179"/>
      <c r="C735" s="179"/>
      <c r="D735" s="180"/>
      <c r="E735" s="179"/>
      <c r="F735" s="181"/>
      <c r="G735" s="180"/>
      <c r="H735" s="181"/>
    </row>
    <row r="736" customFormat="false" ht="15" hidden="false" customHeight="false" outlineLevel="0" collapsed="false">
      <c r="A736" s="178"/>
      <c r="B736" s="179"/>
      <c r="C736" s="179"/>
      <c r="D736" s="180"/>
      <c r="E736" s="179"/>
      <c r="F736" s="181"/>
      <c r="G736" s="180"/>
      <c r="H736" s="181"/>
    </row>
    <row r="737" customFormat="false" ht="15" hidden="false" customHeight="false" outlineLevel="0" collapsed="false">
      <c r="A737" s="178"/>
      <c r="B737" s="179"/>
      <c r="C737" s="179"/>
      <c r="D737" s="180"/>
      <c r="E737" s="179"/>
      <c r="F737" s="181"/>
      <c r="G737" s="180"/>
      <c r="H737" s="181"/>
    </row>
    <row r="738" customFormat="false" ht="15" hidden="false" customHeight="false" outlineLevel="0" collapsed="false">
      <c r="A738" s="178"/>
      <c r="B738" s="179"/>
      <c r="C738" s="179"/>
      <c r="D738" s="180"/>
      <c r="E738" s="179"/>
      <c r="F738" s="181"/>
      <c r="G738" s="180"/>
      <c r="H738" s="181"/>
    </row>
    <row r="739" customFormat="false" ht="15" hidden="false" customHeight="false" outlineLevel="0" collapsed="false">
      <c r="A739" s="178"/>
      <c r="B739" s="179"/>
      <c r="C739" s="179"/>
      <c r="D739" s="180"/>
      <c r="E739" s="179"/>
      <c r="F739" s="181"/>
      <c r="G739" s="180"/>
      <c r="H739" s="181"/>
    </row>
    <row r="740" customFormat="false" ht="15" hidden="false" customHeight="false" outlineLevel="0" collapsed="false">
      <c r="A740" s="178"/>
      <c r="B740" s="179"/>
      <c r="C740" s="179"/>
      <c r="D740" s="180"/>
      <c r="E740" s="179"/>
      <c r="F740" s="181"/>
      <c r="G740" s="180"/>
      <c r="H740" s="181"/>
    </row>
    <row r="741" customFormat="false" ht="15" hidden="false" customHeight="false" outlineLevel="0" collapsed="false">
      <c r="A741" s="178"/>
      <c r="B741" s="179"/>
      <c r="C741" s="179"/>
      <c r="D741" s="180"/>
      <c r="E741" s="179"/>
      <c r="F741" s="181"/>
      <c r="G741" s="180"/>
      <c r="H741" s="181"/>
    </row>
    <row r="742" customFormat="false" ht="15" hidden="false" customHeight="false" outlineLevel="0" collapsed="false">
      <c r="A742" s="178"/>
      <c r="B742" s="179"/>
      <c r="C742" s="179"/>
      <c r="D742" s="180"/>
      <c r="E742" s="179"/>
      <c r="F742" s="181"/>
      <c r="G742" s="180"/>
      <c r="H742" s="181"/>
    </row>
    <row r="743" customFormat="false" ht="15" hidden="false" customHeight="false" outlineLevel="0" collapsed="false">
      <c r="A743" s="178"/>
      <c r="B743" s="179"/>
      <c r="C743" s="179"/>
      <c r="D743" s="180"/>
      <c r="E743" s="179"/>
      <c r="F743" s="181"/>
      <c r="G743" s="180"/>
      <c r="H743" s="181"/>
    </row>
    <row r="744" customFormat="false" ht="15" hidden="false" customHeight="false" outlineLevel="0" collapsed="false">
      <c r="A744" s="178"/>
      <c r="B744" s="179"/>
      <c r="C744" s="179"/>
      <c r="D744" s="180"/>
      <c r="E744" s="179"/>
      <c r="F744" s="181"/>
      <c r="G744" s="180"/>
      <c r="H744" s="181"/>
    </row>
    <row r="745" customFormat="false" ht="15" hidden="false" customHeight="false" outlineLevel="0" collapsed="false">
      <c r="A745" s="178"/>
      <c r="B745" s="179"/>
      <c r="C745" s="179"/>
      <c r="D745" s="180"/>
      <c r="E745" s="179"/>
      <c r="F745" s="181"/>
      <c r="G745" s="180"/>
      <c r="H745" s="181"/>
    </row>
    <row r="746" customFormat="false" ht="15" hidden="false" customHeight="false" outlineLevel="0" collapsed="false">
      <c r="A746" s="178"/>
      <c r="B746" s="179"/>
      <c r="C746" s="179"/>
      <c r="D746" s="180"/>
      <c r="E746" s="179"/>
      <c r="F746" s="181"/>
      <c r="G746" s="180"/>
      <c r="H746" s="181"/>
    </row>
    <row r="747" customFormat="false" ht="15" hidden="false" customHeight="false" outlineLevel="0" collapsed="false">
      <c r="A747" s="178"/>
      <c r="B747" s="179"/>
      <c r="C747" s="179"/>
      <c r="D747" s="180"/>
      <c r="E747" s="179"/>
      <c r="F747" s="181"/>
      <c r="G747" s="180"/>
      <c r="H747" s="181"/>
    </row>
    <row r="748" customFormat="false" ht="15" hidden="false" customHeight="false" outlineLevel="0" collapsed="false">
      <c r="A748" s="178"/>
      <c r="B748" s="179"/>
      <c r="C748" s="179"/>
      <c r="D748" s="180"/>
      <c r="E748" s="179"/>
      <c r="F748" s="181"/>
      <c r="G748" s="180"/>
      <c r="H748" s="181"/>
    </row>
    <row r="749" customFormat="false" ht="15" hidden="false" customHeight="false" outlineLevel="0" collapsed="false">
      <c r="A749" s="178"/>
      <c r="B749" s="179"/>
      <c r="C749" s="179"/>
      <c r="D749" s="180"/>
      <c r="E749" s="179"/>
      <c r="F749" s="181"/>
      <c r="G749" s="180"/>
      <c r="H749" s="181"/>
    </row>
    <row r="750" customFormat="false" ht="15" hidden="false" customHeight="false" outlineLevel="0" collapsed="false">
      <c r="A750" s="178"/>
      <c r="B750" s="179"/>
      <c r="C750" s="179"/>
      <c r="D750" s="180"/>
      <c r="E750" s="179"/>
      <c r="F750" s="181"/>
      <c r="G750" s="180"/>
      <c r="H750" s="181"/>
    </row>
    <row r="751" customFormat="false" ht="15" hidden="false" customHeight="false" outlineLevel="0" collapsed="false">
      <c r="A751" s="178"/>
      <c r="B751" s="179"/>
      <c r="C751" s="179"/>
      <c r="D751" s="180"/>
      <c r="E751" s="179"/>
      <c r="F751" s="181"/>
      <c r="G751" s="180"/>
      <c r="H751" s="181"/>
    </row>
    <row r="752" customFormat="false" ht="15" hidden="false" customHeight="false" outlineLevel="0" collapsed="false">
      <c r="A752" s="178"/>
      <c r="B752" s="179"/>
      <c r="C752" s="179"/>
      <c r="D752" s="180"/>
      <c r="E752" s="179"/>
      <c r="F752" s="181"/>
      <c r="G752" s="180"/>
      <c r="H752" s="181"/>
    </row>
    <row r="753" customFormat="false" ht="15" hidden="false" customHeight="false" outlineLevel="0" collapsed="false">
      <c r="A753" s="178"/>
      <c r="B753" s="179"/>
      <c r="C753" s="179"/>
      <c r="D753" s="180"/>
      <c r="E753" s="179"/>
      <c r="F753" s="181"/>
      <c r="G753" s="180"/>
      <c r="H753" s="181"/>
    </row>
    <row r="754" customFormat="false" ht="15" hidden="false" customHeight="false" outlineLevel="0" collapsed="false">
      <c r="A754" s="178"/>
      <c r="B754" s="179"/>
      <c r="C754" s="179"/>
      <c r="D754" s="180"/>
      <c r="E754" s="179"/>
      <c r="F754" s="181"/>
      <c r="G754" s="180"/>
      <c r="H754" s="181"/>
    </row>
    <row r="755" customFormat="false" ht="15" hidden="false" customHeight="false" outlineLevel="0" collapsed="false">
      <c r="A755" s="178"/>
      <c r="B755" s="179"/>
      <c r="C755" s="179"/>
      <c r="D755" s="180"/>
      <c r="E755" s="179"/>
      <c r="F755" s="181"/>
      <c r="G755" s="180"/>
      <c r="H755" s="181"/>
    </row>
    <row r="756" customFormat="false" ht="15" hidden="false" customHeight="false" outlineLevel="0" collapsed="false">
      <c r="A756" s="178"/>
      <c r="B756" s="179"/>
      <c r="C756" s="179"/>
      <c r="D756" s="180"/>
      <c r="E756" s="179"/>
      <c r="F756" s="181"/>
      <c r="G756" s="180"/>
      <c r="H756" s="181"/>
    </row>
    <row r="757" customFormat="false" ht="15" hidden="false" customHeight="false" outlineLevel="0" collapsed="false">
      <c r="A757" s="178"/>
      <c r="B757" s="179"/>
      <c r="C757" s="179"/>
      <c r="D757" s="180"/>
      <c r="E757" s="179"/>
      <c r="F757" s="181"/>
      <c r="G757" s="180"/>
      <c r="H757" s="181"/>
    </row>
    <row r="758" customFormat="false" ht="15" hidden="false" customHeight="false" outlineLevel="0" collapsed="false">
      <c r="A758" s="178"/>
      <c r="B758" s="179"/>
      <c r="C758" s="179"/>
      <c r="D758" s="180"/>
      <c r="E758" s="179"/>
      <c r="F758" s="181"/>
      <c r="G758" s="180"/>
      <c r="H758" s="181"/>
    </row>
    <row r="759" customFormat="false" ht="15" hidden="false" customHeight="false" outlineLevel="0" collapsed="false">
      <c r="A759" s="178"/>
      <c r="B759" s="179"/>
      <c r="C759" s="179"/>
      <c r="D759" s="180"/>
      <c r="E759" s="179"/>
      <c r="F759" s="181"/>
      <c r="G759" s="180"/>
      <c r="H759" s="181"/>
    </row>
    <row r="760" customFormat="false" ht="15" hidden="false" customHeight="false" outlineLevel="0" collapsed="false">
      <c r="A760" s="178"/>
      <c r="B760" s="179"/>
      <c r="C760" s="179"/>
      <c r="D760" s="180"/>
      <c r="E760" s="179"/>
      <c r="F760" s="181"/>
      <c r="G760" s="180"/>
      <c r="H760" s="181"/>
    </row>
    <row r="761" customFormat="false" ht="15" hidden="false" customHeight="false" outlineLevel="0" collapsed="false">
      <c r="A761" s="178"/>
      <c r="B761" s="179"/>
      <c r="C761" s="179"/>
      <c r="D761" s="180"/>
      <c r="E761" s="179"/>
      <c r="F761" s="181"/>
      <c r="G761" s="180"/>
      <c r="H761" s="181"/>
    </row>
    <row r="762" customFormat="false" ht="15" hidden="false" customHeight="false" outlineLevel="0" collapsed="false">
      <c r="A762" s="178"/>
      <c r="B762" s="179"/>
      <c r="C762" s="179"/>
      <c r="D762" s="180"/>
      <c r="E762" s="179"/>
      <c r="F762" s="181"/>
      <c r="G762" s="180"/>
      <c r="H762" s="181"/>
    </row>
    <row r="763" customFormat="false" ht="15" hidden="false" customHeight="false" outlineLevel="0" collapsed="false">
      <c r="A763" s="178"/>
      <c r="B763" s="179"/>
      <c r="C763" s="179"/>
      <c r="D763" s="180"/>
      <c r="E763" s="179"/>
      <c r="F763" s="181"/>
      <c r="G763" s="180"/>
      <c r="H763" s="181"/>
    </row>
    <row r="764" customFormat="false" ht="15" hidden="false" customHeight="false" outlineLevel="0" collapsed="false">
      <c r="A764" s="178"/>
      <c r="B764" s="179"/>
      <c r="C764" s="179"/>
      <c r="D764" s="180"/>
      <c r="E764" s="179"/>
      <c r="F764" s="181"/>
      <c r="G764" s="180"/>
      <c r="H764" s="181"/>
    </row>
    <row r="765" customFormat="false" ht="15" hidden="false" customHeight="false" outlineLevel="0" collapsed="false">
      <c r="A765" s="178"/>
      <c r="B765" s="179"/>
      <c r="C765" s="179"/>
      <c r="D765" s="180"/>
      <c r="E765" s="179"/>
      <c r="F765" s="181"/>
      <c r="G765" s="180"/>
      <c r="H765" s="181"/>
    </row>
    <row r="766" customFormat="false" ht="15" hidden="false" customHeight="false" outlineLevel="0" collapsed="false">
      <c r="A766" s="178"/>
      <c r="B766" s="179"/>
      <c r="C766" s="179"/>
      <c r="D766" s="180"/>
      <c r="E766" s="179"/>
      <c r="F766" s="181"/>
      <c r="G766" s="180"/>
      <c r="H766" s="181"/>
    </row>
    <row r="767" customFormat="false" ht="15" hidden="false" customHeight="false" outlineLevel="0" collapsed="false">
      <c r="A767" s="178"/>
      <c r="B767" s="179"/>
      <c r="C767" s="179"/>
      <c r="D767" s="180"/>
      <c r="E767" s="179"/>
      <c r="F767" s="181"/>
      <c r="G767" s="180"/>
      <c r="H767" s="181"/>
    </row>
    <row r="768" customFormat="false" ht="15" hidden="false" customHeight="false" outlineLevel="0" collapsed="false">
      <c r="A768" s="178"/>
      <c r="B768" s="179"/>
      <c r="C768" s="179"/>
      <c r="D768" s="180"/>
      <c r="E768" s="179"/>
      <c r="F768" s="181"/>
      <c r="G768" s="180"/>
      <c r="H768" s="181"/>
    </row>
    <row r="769" customFormat="false" ht="15" hidden="false" customHeight="false" outlineLevel="0" collapsed="false">
      <c r="A769" s="178"/>
      <c r="B769" s="179"/>
      <c r="C769" s="179"/>
      <c r="D769" s="180"/>
      <c r="E769" s="179"/>
      <c r="F769" s="181"/>
      <c r="G769" s="180"/>
      <c r="H769" s="181"/>
    </row>
    <row r="770" customFormat="false" ht="15" hidden="false" customHeight="false" outlineLevel="0" collapsed="false">
      <c r="A770" s="178"/>
      <c r="B770" s="179"/>
      <c r="C770" s="179"/>
      <c r="D770" s="180"/>
      <c r="E770" s="179"/>
      <c r="F770" s="181"/>
      <c r="G770" s="180"/>
      <c r="H770" s="181"/>
    </row>
    <row r="771" customFormat="false" ht="15" hidden="false" customHeight="false" outlineLevel="0" collapsed="false">
      <c r="A771" s="178"/>
      <c r="B771" s="179"/>
      <c r="C771" s="179"/>
      <c r="D771" s="180"/>
      <c r="E771" s="179"/>
      <c r="F771" s="181"/>
      <c r="G771" s="180"/>
      <c r="H771" s="181"/>
    </row>
    <row r="772" customFormat="false" ht="15" hidden="false" customHeight="false" outlineLevel="0" collapsed="false">
      <c r="A772" s="178"/>
      <c r="B772" s="179"/>
      <c r="C772" s="179"/>
      <c r="D772" s="180"/>
      <c r="E772" s="179"/>
      <c r="F772" s="181"/>
      <c r="G772" s="180"/>
      <c r="H772" s="181"/>
    </row>
    <row r="773" customFormat="false" ht="15" hidden="false" customHeight="false" outlineLevel="0" collapsed="false">
      <c r="A773" s="178"/>
      <c r="B773" s="179"/>
      <c r="C773" s="179"/>
      <c r="D773" s="180"/>
      <c r="E773" s="179"/>
      <c r="F773" s="181"/>
      <c r="G773" s="180"/>
      <c r="H773" s="181"/>
    </row>
    <row r="774" customFormat="false" ht="15" hidden="false" customHeight="false" outlineLevel="0" collapsed="false">
      <c r="A774" s="178"/>
      <c r="B774" s="179"/>
      <c r="C774" s="179"/>
      <c r="D774" s="180"/>
      <c r="E774" s="179"/>
      <c r="F774" s="181"/>
      <c r="G774" s="180"/>
      <c r="H774" s="181"/>
    </row>
    <row r="775" customFormat="false" ht="15" hidden="false" customHeight="false" outlineLevel="0" collapsed="false">
      <c r="A775" s="178"/>
      <c r="B775" s="179"/>
      <c r="C775" s="179"/>
      <c r="D775" s="180"/>
      <c r="E775" s="179"/>
      <c r="F775" s="181"/>
      <c r="G775" s="180"/>
      <c r="H775" s="181"/>
    </row>
    <row r="776" customFormat="false" ht="15" hidden="false" customHeight="false" outlineLevel="0" collapsed="false">
      <c r="A776" s="178"/>
      <c r="B776" s="179"/>
      <c r="C776" s="179"/>
      <c r="D776" s="180"/>
      <c r="E776" s="179"/>
      <c r="F776" s="181"/>
      <c r="G776" s="180"/>
      <c r="H776" s="181"/>
    </row>
    <row r="777" customFormat="false" ht="15" hidden="false" customHeight="false" outlineLevel="0" collapsed="false">
      <c r="A777" s="178"/>
      <c r="B777" s="179"/>
      <c r="C777" s="179"/>
      <c r="D777" s="180"/>
      <c r="E777" s="179"/>
      <c r="F777" s="181"/>
      <c r="G777" s="180"/>
      <c r="H777" s="181"/>
    </row>
    <row r="778" customFormat="false" ht="15" hidden="false" customHeight="false" outlineLevel="0" collapsed="false">
      <c r="A778" s="178"/>
      <c r="B778" s="179"/>
      <c r="C778" s="179"/>
      <c r="D778" s="180"/>
      <c r="E778" s="179"/>
      <c r="F778" s="181"/>
      <c r="G778" s="180"/>
      <c r="H778" s="181"/>
    </row>
    <row r="779" customFormat="false" ht="15" hidden="false" customHeight="false" outlineLevel="0" collapsed="false">
      <c r="A779" s="178"/>
      <c r="B779" s="179"/>
      <c r="C779" s="179"/>
      <c r="D779" s="180"/>
      <c r="E779" s="179"/>
      <c r="F779" s="181"/>
      <c r="G779" s="180"/>
      <c r="H779" s="181"/>
    </row>
    <row r="780" customFormat="false" ht="15" hidden="false" customHeight="false" outlineLevel="0" collapsed="false">
      <c r="A780" s="178"/>
      <c r="B780" s="179"/>
      <c r="C780" s="179"/>
      <c r="D780" s="180"/>
      <c r="E780" s="179"/>
      <c r="F780" s="181"/>
      <c r="G780" s="180"/>
      <c r="H780" s="181"/>
    </row>
    <row r="781" customFormat="false" ht="15" hidden="false" customHeight="false" outlineLevel="0" collapsed="false">
      <c r="A781" s="178"/>
      <c r="B781" s="179"/>
      <c r="C781" s="179"/>
      <c r="D781" s="180"/>
      <c r="E781" s="179"/>
      <c r="F781" s="181"/>
      <c r="G781" s="180"/>
      <c r="H781" s="181"/>
    </row>
    <row r="782" customFormat="false" ht="15" hidden="false" customHeight="false" outlineLevel="0" collapsed="false">
      <c r="A782" s="178"/>
      <c r="B782" s="179"/>
      <c r="C782" s="179"/>
      <c r="D782" s="180"/>
      <c r="E782" s="179"/>
      <c r="F782" s="181"/>
      <c r="G782" s="180"/>
      <c r="H782" s="181"/>
    </row>
    <row r="783" customFormat="false" ht="15" hidden="false" customHeight="false" outlineLevel="0" collapsed="false">
      <c r="A783" s="178"/>
      <c r="B783" s="179"/>
      <c r="C783" s="179"/>
      <c r="D783" s="180"/>
      <c r="E783" s="179"/>
      <c r="F783" s="181"/>
      <c r="G783" s="180"/>
      <c r="H783" s="181"/>
    </row>
    <row r="784" customFormat="false" ht="15" hidden="false" customHeight="false" outlineLevel="0" collapsed="false">
      <c r="A784" s="178"/>
      <c r="B784" s="179"/>
      <c r="C784" s="179"/>
      <c r="D784" s="180"/>
      <c r="E784" s="179"/>
      <c r="F784" s="181"/>
      <c r="G784" s="180"/>
      <c r="H784" s="181"/>
    </row>
    <row r="785" customFormat="false" ht="15" hidden="false" customHeight="false" outlineLevel="0" collapsed="false">
      <c r="A785" s="178"/>
      <c r="B785" s="179"/>
      <c r="C785" s="179"/>
      <c r="D785" s="180"/>
      <c r="E785" s="179"/>
      <c r="F785" s="181"/>
      <c r="G785" s="180"/>
      <c r="H785" s="181"/>
    </row>
    <row r="786" customFormat="false" ht="15" hidden="false" customHeight="false" outlineLevel="0" collapsed="false">
      <c r="A786" s="178"/>
      <c r="B786" s="179"/>
      <c r="C786" s="179"/>
      <c r="D786" s="180"/>
      <c r="E786" s="179"/>
      <c r="F786" s="181"/>
      <c r="G786" s="180"/>
      <c r="H786" s="181"/>
    </row>
    <row r="787" customFormat="false" ht="15" hidden="false" customHeight="false" outlineLevel="0" collapsed="false">
      <c r="A787" s="178"/>
      <c r="B787" s="179"/>
      <c r="C787" s="179"/>
      <c r="D787" s="180"/>
      <c r="E787" s="179"/>
      <c r="F787" s="181"/>
      <c r="G787" s="180"/>
      <c r="H787" s="181"/>
    </row>
    <row r="788" customFormat="false" ht="15" hidden="false" customHeight="false" outlineLevel="0" collapsed="false">
      <c r="A788" s="178"/>
      <c r="B788" s="179"/>
      <c r="C788" s="179"/>
      <c r="D788" s="180"/>
      <c r="E788" s="179"/>
      <c r="F788" s="181"/>
      <c r="G788" s="180"/>
      <c r="H788" s="181"/>
    </row>
    <row r="789" customFormat="false" ht="15" hidden="false" customHeight="false" outlineLevel="0" collapsed="false">
      <c r="A789" s="178"/>
      <c r="B789" s="179"/>
      <c r="C789" s="179"/>
      <c r="D789" s="180"/>
      <c r="E789" s="179"/>
      <c r="F789" s="181"/>
      <c r="G789" s="180"/>
      <c r="H789" s="181"/>
    </row>
    <row r="790" customFormat="false" ht="15" hidden="false" customHeight="false" outlineLevel="0" collapsed="false">
      <c r="A790" s="178"/>
      <c r="B790" s="179"/>
      <c r="C790" s="179"/>
      <c r="D790" s="180"/>
      <c r="E790" s="179"/>
      <c r="F790" s="181"/>
      <c r="G790" s="180"/>
      <c r="H790" s="181"/>
    </row>
    <row r="791" customFormat="false" ht="15" hidden="false" customHeight="false" outlineLevel="0" collapsed="false">
      <c r="A791" s="178"/>
      <c r="B791" s="179"/>
      <c r="C791" s="179"/>
      <c r="D791" s="180"/>
      <c r="E791" s="179"/>
      <c r="F791" s="181"/>
      <c r="G791" s="180"/>
      <c r="H791" s="181"/>
    </row>
    <row r="792" customFormat="false" ht="15" hidden="false" customHeight="false" outlineLevel="0" collapsed="false">
      <c r="A792" s="178"/>
      <c r="B792" s="179"/>
      <c r="C792" s="179"/>
      <c r="D792" s="180"/>
      <c r="E792" s="179"/>
      <c r="F792" s="181"/>
      <c r="G792" s="180"/>
      <c r="H792" s="181"/>
    </row>
    <row r="793" customFormat="false" ht="15" hidden="false" customHeight="false" outlineLevel="0" collapsed="false">
      <c r="A793" s="178"/>
      <c r="B793" s="179"/>
      <c r="C793" s="179"/>
      <c r="D793" s="180"/>
      <c r="E793" s="179"/>
      <c r="F793" s="181"/>
      <c r="G793" s="180"/>
      <c r="H793" s="181"/>
    </row>
    <row r="794" customFormat="false" ht="15" hidden="false" customHeight="false" outlineLevel="0" collapsed="false">
      <c r="A794" s="178"/>
      <c r="B794" s="179"/>
      <c r="C794" s="179"/>
      <c r="D794" s="180"/>
      <c r="E794" s="179"/>
      <c r="F794" s="181"/>
      <c r="G794" s="180"/>
      <c r="H794" s="181"/>
    </row>
    <row r="795" customFormat="false" ht="15" hidden="false" customHeight="false" outlineLevel="0" collapsed="false">
      <c r="A795" s="178"/>
      <c r="B795" s="179"/>
      <c r="C795" s="179"/>
      <c r="D795" s="180"/>
      <c r="E795" s="179"/>
      <c r="F795" s="181"/>
      <c r="G795" s="180"/>
      <c r="H795" s="181"/>
    </row>
    <row r="796" customFormat="false" ht="15" hidden="false" customHeight="false" outlineLevel="0" collapsed="false">
      <c r="A796" s="178"/>
      <c r="B796" s="179"/>
      <c r="C796" s="179"/>
      <c r="D796" s="180"/>
      <c r="E796" s="179"/>
      <c r="F796" s="181"/>
      <c r="G796" s="180"/>
      <c r="H796" s="181"/>
    </row>
    <row r="797" customFormat="false" ht="15" hidden="false" customHeight="false" outlineLevel="0" collapsed="false">
      <c r="A797" s="178"/>
      <c r="B797" s="179"/>
      <c r="C797" s="179"/>
      <c r="D797" s="180"/>
      <c r="E797" s="179"/>
      <c r="F797" s="181"/>
      <c r="G797" s="180"/>
      <c r="H797" s="181"/>
    </row>
    <row r="798" customFormat="false" ht="15" hidden="false" customHeight="false" outlineLevel="0" collapsed="false">
      <c r="A798" s="178"/>
      <c r="B798" s="179"/>
      <c r="C798" s="179"/>
      <c r="D798" s="180"/>
      <c r="E798" s="179"/>
      <c r="F798" s="181"/>
      <c r="G798" s="180"/>
      <c r="H798" s="181"/>
    </row>
    <row r="799" customFormat="false" ht="15" hidden="false" customHeight="false" outlineLevel="0" collapsed="false">
      <c r="A799" s="178"/>
      <c r="B799" s="179"/>
      <c r="C799" s="179"/>
      <c r="D799" s="180"/>
      <c r="E799" s="179"/>
      <c r="F799" s="181"/>
      <c r="G799" s="180"/>
      <c r="H799" s="181"/>
    </row>
    <row r="800" customFormat="false" ht="15" hidden="false" customHeight="false" outlineLevel="0" collapsed="false">
      <c r="A800" s="178"/>
      <c r="B800" s="179"/>
      <c r="C800" s="179"/>
      <c r="D800" s="180"/>
      <c r="E800" s="179"/>
      <c r="F800" s="181"/>
      <c r="G800" s="180"/>
      <c r="H800" s="181"/>
    </row>
    <row r="801" customFormat="false" ht="15" hidden="false" customHeight="false" outlineLevel="0" collapsed="false">
      <c r="A801" s="178"/>
      <c r="B801" s="179"/>
      <c r="C801" s="179"/>
      <c r="D801" s="180"/>
      <c r="E801" s="179"/>
      <c r="F801" s="181"/>
      <c r="G801" s="180"/>
      <c r="H801" s="181"/>
    </row>
    <row r="802" customFormat="false" ht="15" hidden="false" customHeight="false" outlineLevel="0" collapsed="false">
      <c r="A802" s="178"/>
      <c r="B802" s="179"/>
      <c r="C802" s="179"/>
      <c r="D802" s="180"/>
      <c r="E802" s="179"/>
      <c r="F802" s="181"/>
      <c r="G802" s="180"/>
      <c r="H802" s="181"/>
    </row>
    <row r="803" customFormat="false" ht="15" hidden="false" customHeight="false" outlineLevel="0" collapsed="false">
      <c r="A803" s="178"/>
      <c r="B803" s="179"/>
      <c r="C803" s="179"/>
      <c r="D803" s="180"/>
      <c r="E803" s="179"/>
      <c r="F803" s="181"/>
      <c r="G803" s="180"/>
      <c r="H803" s="181"/>
    </row>
    <row r="804" customFormat="false" ht="15" hidden="false" customHeight="false" outlineLevel="0" collapsed="false">
      <c r="A804" s="178"/>
      <c r="B804" s="179"/>
      <c r="C804" s="179"/>
      <c r="D804" s="180"/>
      <c r="E804" s="179"/>
      <c r="F804" s="181"/>
      <c r="G804" s="180"/>
      <c r="H804" s="181"/>
    </row>
    <row r="805" customFormat="false" ht="15" hidden="false" customHeight="false" outlineLevel="0" collapsed="false">
      <c r="A805" s="178"/>
      <c r="B805" s="179"/>
      <c r="C805" s="179"/>
      <c r="D805" s="180"/>
      <c r="E805" s="179"/>
      <c r="F805" s="181"/>
      <c r="G805" s="180"/>
      <c r="H805" s="181"/>
    </row>
    <row r="806" customFormat="false" ht="15" hidden="false" customHeight="false" outlineLevel="0" collapsed="false">
      <c r="A806" s="178"/>
      <c r="B806" s="179"/>
      <c r="C806" s="179"/>
      <c r="D806" s="180"/>
      <c r="E806" s="179"/>
      <c r="F806" s="181"/>
      <c r="G806" s="180"/>
      <c r="H806" s="181"/>
    </row>
    <row r="807" customFormat="false" ht="15" hidden="false" customHeight="false" outlineLevel="0" collapsed="false">
      <c r="A807" s="178"/>
      <c r="B807" s="179"/>
      <c r="C807" s="179"/>
      <c r="D807" s="180"/>
      <c r="E807" s="179"/>
      <c r="F807" s="181"/>
      <c r="G807" s="180"/>
      <c r="H807" s="181"/>
    </row>
    <row r="808" customFormat="false" ht="15" hidden="false" customHeight="false" outlineLevel="0" collapsed="false">
      <c r="A808" s="178"/>
      <c r="B808" s="179"/>
      <c r="C808" s="179"/>
      <c r="D808" s="180"/>
      <c r="E808" s="179"/>
      <c r="F808" s="181"/>
      <c r="G808" s="180"/>
      <c r="H808" s="181"/>
    </row>
    <row r="809" customFormat="false" ht="15" hidden="false" customHeight="false" outlineLevel="0" collapsed="false">
      <c r="A809" s="178"/>
      <c r="B809" s="179"/>
      <c r="C809" s="179"/>
      <c r="D809" s="180"/>
      <c r="E809" s="179"/>
      <c r="F809" s="181"/>
      <c r="G809" s="180"/>
      <c r="H809" s="181"/>
    </row>
    <row r="810" customFormat="false" ht="15" hidden="false" customHeight="false" outlineLevel="0" collapsed="false">
      <c r="A810" s="178"/>
      <c r="B810" s="179"/>
      <c r="C810" s="179"/>
      <c r="D810" s="180"/>
      <c r="E810" s="179"/>
      <c r="F810" s="181"/>
      <c r="G810" s="180"/>
      <c r="H810" s="181"/>
    </row>
    <row r="811" customFormat="false" ht="15" hidden="false" customHeight="false" outlineLevel="0" collapsed="false">
      <c r="A811" s="178"/>
      <c r="B811" s="179"/>
      <c r="C811" s="179"/>
      <c r="D811" s="180"/>
      <c r="E811" s="179"/>
      <c r="F811" s="181"/>
      <c r="G811" s="180"/>
      <c r="H811" s="181"/>
    </row>
    <row r="812" customFormat="false" ht="15" hidden="false" customHeight="false" outlineLevel="0" collapsed="false">
      <c r="A812" s="178"/>
      <c r="B812" s="179"/>
      <c r="C812" s="179"/>
      <c r="D812" s="180"/>
      <c r="E812" s="179"/>
      <c r="F812" s="181"/>
      <c r="G812" s="180"/>
      <c r="H812" s="181"/>
    </row>
    <row r="813" customFormat="false" ht="15" hidden="false" customHeight="false" outlineLevel="0" collapsed="false">
      <c r="A813" s="178"/>
      <c r="B813" s="179"/>
      <c r="C813" s="179"/>
      <c r="D813" s="180"/>
      <c r="E813" s="179"/>
      <c r="F813" s="181"/>
      <c r="G813" s="180"/>
      <c r="H813" s="181"/>
    </row>
    <row r="814" customFormat="false" ht="15" hidden="false" customHeight="false" outlineLevel="0" collapsed="false">
      <c r="A814" s="178"/>
      <c r="B814" s="179"/>
      <c r="C814" s="179"/>
      <c r="D814" s="180"/>
      <c r="E814" s="179"/>
      <c r="F814" s="181"/>
      <c r="G814" s="180"/>
      <c r="H814" s="181"/>
    </row>
    <row r="815" customFormat="false" ht="15" hidden="false" customHeight="false" outlineLevel="0" collapsed="false">
      <c r="A815" s="178"/>
      <c r="B815" s="179"/>
      <c r="C815" s="179"/>
      <c r="D815" s="180"/>
      <c r="E815" s="179"/>
      <c r="F815" s="181"/>
      <c r="G815" s="180"/>
      <c r="H815" s="181"/>
    </row>
    <row r="816" customFormat="false" ht="15" hidden="false" customHeight="false" outlineLevel="0" collapsed="false">
      <c r="A816" s="178"/>
      <c r="B816" s="179"/>
      <c r="C816" s="179"/>
      <c r="D816" s="180"/>
      <c r="E816" s="179"/>
      <c r="F816" s="181"/>
      <c r="G816" s="180"/>
      <c r="H816" s="181"/>
    </row>
    <row r="817" customFormat="false" ht="15" hidden="false" customHeight="false" outlineLevel="0" collapsed="false">
      <c r="A817" s="178"/>
      <c r="B817" s="179"/>
      <c r="C817" s="179"/>
      <c r="D817" s="180"/>
      <c r="E817" s="179"/>
      <c r="F817" s="181"/>
      <c r="G817" s="180"/>
      <c r="H817" s="181"/>
    </row>
    <row r="818" customFormat="false" ht="15" hidden="false" customHeight="false" outlineLevel="0" collapsed="false">
      <c r="A818" s="178"/>
      <c r="B818" s="179"/>
      <c r="C818" s="179"/>
      <c r="D818" s="180"/>
      <c r="E818" s="179"/>
      <c r="F818" s="181"/>
      <c r="G818" s="180"/>
      <c r="H818" s="181"/>
    </row>
    <row r="819" customFormat="false" ht="15" hidden="false" customHeight="false" outlineLevel="0" collapsed="false">
      <c r="A819" s="178"/>
      <c r="B819" s="179"/>
      <c r="C819" s="179"/>
      <c r="D819" s="180"/>
      <c r="E819" s="179"/>
      <c r="F819" s="181"/>
      <c r="G819" s="180"/>
      <c r="H819" s="181"/>
    </row>
    <row r="820" customFormat="false" ht="15" hidden="false" customHeight="false" outlineLevel="0" collapsed="false">
      <c r="A820" s="178"/>
      <c r="B820" s="179"/>
      <c r="C820" s="179"/>
      <c r="D820" s="180"/>
      <c r="E820" s="179"/>
      <c r="F820" s="181"/>
      <c r="G820" s="180"/>
      <c r="H820" s="181"/>
    </row>
    <row r="821" customFormat="false" ht="15" hidden="false" customHeight="false" outlineLevel="0" collapsed="false">
      <c r="A821" s="178"/>
      <c r="B821" s="179"/>
      <c r="C821" s="179"/>
      <c r="D821" s="180"/>
      <c r="E821" s="179"/>
      <c r="F821" s="181"/>
      <c r="G821" s="180"/>
      <c r="H821" s="181"/>
    </row>
    <row r="822" customFormat="false" ht="15" hidden="false" customHeight="false" outlineLevel="0" collapsed="false">
      <c r="A822" s="178"/>
      <c r="B822" s="179"/>
      <c r="C822" s="179"/>
      <c r="D822" s="180"/>
      <c r="E822" s="179"/>
      <c r="F822" s="181"/>
      <c r="G822" s="180"/>
      <c r="H822" s="181"/>
    </row>
    <row r="823" customFormat="false" ht="15" hidden="false" customHeight="false" outlineLevel="0" collapsed="false">
      <c r="A823" s="178"/>
      <c r="B823" s="179"/>
      <c r="C823" s="179"/>
      <c r="D823" s="180"/>
      <c r="E823" s="179"/>
      <c r="F823" s="181"/>
      <c r="G823" s="180"/>
      <c r="H823" s="181"/>
    </row>
    <row r="824" customFormat="false" ht="15" hidden="false" customHeight="false" outlineLevel="0" collapsed="false">
      <c r="A824" s="178"/>
      <c r="B824" s="179"/>
      <c r="C824" s="179"/>
      <c r="D824" s="180"/>
      <c r="E824" s="179"/>
      <c r="F824" s="181"/>
      <c r="G824" s="180"/>
      <c r="H824" s="181"/>
    </row>
    <row r="825" customFormat="false" ht="15" hidden="false" customHeight="false" outlineLevel="0" collapsed="false">
      <c r="A825" s="178"/>
      <c r="B825" s="179"/>
      <c r="C825" s="179"/>
      <c r="D825" s="180"/>
      <c r="E825" s="179"/>
      <c r="F825" s="181"/>
      <c r="G825" s="180"/>
      <c r="H825" s="181"/>
    </row>
    <row r="826" customFormat="false" ht="15" hidden="false" customHeight="false" outlineLevel="0" collapsed="false">
      <c r="A826" s="178"/>
      <c r="B826" s="179"/>
      <c r="C826" s="179"/>
      <c r="D826" s="180"/>
      <c r="E826" s="179"/>
      <c r="F826" s="181"/>
      <c r="G826" s="180"/>
      <c r="H826" s="181"/>
    </row>
    <row r="827" customFormat="false" ht="15" hidden="false" customHeight="false" outlineLevel="0" collapsed="false">
      <c r="A827" s="178"/>
      <c r="B827" s="179"/>
      <c r="C827" s="179"/>
      <c r="D827" s="180"/>
      <c r="E827" s="179"/>
      <c r="F827" s="181"/>
      <c r="G827" s="180"/>
      <c r="H827" s="181"/>
    </row>
    <row r="828" customFormat="false" ht="15" hidden="false" customHeight="false" outlineLevel="0" collapsed="false">
      <c r="A828" s="178"/>
      <c r="B828" s="179"/>
      <c r="C828" s="179"/>
      <c r="D828" s="180"/>
      <c r="E828" s="179"/>
      <c r="F828" s="181"/>
      <c r="G828" s="180"/>
      <c r="H828" s="181"/>
    </row>
    <row r="829" customFormat="false" ht="15" hidden="false" customHeight="false" outlineLevel="0" collapsed="false">
      <c r="A829" s="178"/>
      <c r="B829" s="179"/>
      <c r="C829" s="179"/>
      <c r="D829" s="180"/>
      <c r="E829" s="179"/>
      <c r="F829" s="181"/>
      <c r="G829" s="180"/>
      <c r="H829" s="181"/>
    </row>
    <row r="830" customFormat="false" ht="15" hidden="false" customHeight="false" outlineLevel="0" collapsed="false">
      <c r="A830" s="178"/>
      <c r="B830" s="179"/>
      <c r="C830" s="179"/>
      <c r="D830" s="180"/>
      <c r="E830" s="179"/>
      <c r="F830" s="181"/>
      <c r="G830" s="180"/>
      <c r="H830" s="181"/>
    </row>
    <row r="831" customFormat="false" ht="15" hidden="false" customHeight="false" outlineLevel="0" collapsed="false">
      <c r="A831" s="178"/>
      <c r="B831" s="179"/>
      <c r="C831" s="179"/>
      <c r="D831" s="180"/>
      <c r="E831" s="179"/>
      <c r="F831" s="181"/>
      <c r="G831" s="180"/>
      <c r="H831" s="181"/>
    </row>
    <row r="832" customFormat="false" ht="15" hidden="false" customHeight="false" outlineLevel="0" collapsed="false">
      <c r="A832" s="178"/>
      <c r="B832" s="179"/>
      <c r="C832" s="179"/>
      <c r="D832" s="180"/>
      <c r="E832" s="179"/>
      <c r="F832" s="181"/>
      <c r="G832" s="180"/>
      <c r="H832" s="181"/>
    </row>
    <row r="833" customFormat="false" ht="15" hidden="false" customHeight="false" outlineLevel="0" collapsed="false">
      <c r="A833" s="178"/>
      <c r="B833" s="179"/>
      <c r="C833" s="179"/>
      <c r="D833" s="180"/>
      <c r="E833" s="179"/>
      <c r="F833" s="181"/>
      <c r="G833" s="180"/>
      <c r="H833" s="181"/>
    </row>
    <row r="836" customFormat="false" ht="24" hidden="false" customHeight="true" outlineLevel="0" collapsed="false">
      <c r="A836" s="172" t="s">
        <v>242</v>
      </c>
      <c r="B836" s="172"/>
      <c r="C836" s="172"/>
      <c r="D836" s="172"/>
      <c r="E836" s="172"/>
      <c r="F836" s="172"/>
      <c r="G836" s="172"/>
      <c r="H836" s="173" t="str">
        <f aca="false">HYPERLINK("#'Daily Dashboard'!A1","← Back to Dashboard")</f>
        <v>← Back to Dashboard</v>
      </c>
    </row>
    <row r="837" customFormat="false" ht="28" hidden="false" customHeight="true" outlineLevel="0" collapsed="false">
      <c r="A837" s="163" t="s">
        <v>54</v>
      </c>
      <c r="B837" s="163" t="s">
        <v>55</v>
      </c>
      <c r="C837" s="163" t="s">
        <v>232</v>
      </c>
      <c r="D837" s="163" t="s">
        <v>233</v>
      </c>
      <c r="E837" s="163" t="s">
        <v>92</v>
      </c>
      <c r="F837" s="163" t="s">
        <v>93</v>
      </c>
      <c r="G837" s="163" t="s">
        <v>234</v>
      </c>
      <c r="H837" s="163" t="s">
        <v>95</v>
      </c>
    </row>
    <row r="838" customFormat="false" ht="35.05" hidden="false" customHeight="false" outlineLevel="0" collapsed="false">
      <c r="A838" s="174" t="str">
        <f aca="false">_xlfn._xlws.FILTER('Portfolio Register'!$A$5:$A$104,('Portfolio Register'!$A$5:$A$104&lt;&gt;"")*(('Portfolio Register'!$U$5:$U$104="")),"No buildings currently match this alert")</f>
        <v>No buildings currently match this alert</v>
      </c>
      <c r="B838" s="175" t="str">
        <f aca="false">_xlfn._xlws.FILTER('Portfolio Register'!$B$5:$B$104,('Portfolio Register'!$A$5:$A$104&lt;&gt;"")*(('Portfolio Register'!$U$5:$U$104="")),"")</f>
        <v/>
      </c>
      <c r="C838" s="175" t="str">
        <f aca="false">_xlfn._xlws.FILTER(IF('Portfolio Register'!$A$5:$A$104&lt;&gt;"","Financial Year End",""),('Portfolio Register'!$A$5:$A$104&lt;&gt;"")*(('Portfolio Register'!$U$5:$U$104="")),"")</f>
      </c>
      <c r="D838" s="176" t="str">
        <f aca="false">_xlfn._xlws.FILTER('Portfolio Register'!$U$5:$U$104,('Portfolio Register'!$A$5:$A$104&lt;&gt;"")*(('Portfolio Register'!$U$5:$U$104="")),"")</f>
        <v/>
      </c>
      <c r="E838" s="175" t="str">
        <f aca="false">_xlfn._xlws.FILTER(IF('Portfolio Register'!$A$5:$A$104&lt;&gt;"","MISSING DATE",""),('Portfolio Register'!$A$5:$A$104&lt;&gt;"")*(('Portfolio Register'!$U$5:$U$104="")),"")</f>
      </c>
      <c r="F838" s="177" t="str">
        <f aca="false">_xlfn._xlws.FILTER('Portfolio Register'!$V$5:$V$104,('Portfolio Register'!$A$5:$A$104&lt;&gt;"")*(('Portfolio Register'!$U$5:$U$104="")),"")</f>
        <v/>
      </c>
      <c r="G838" s="176" t="str">
        <f aca="false">_xlfn._xlws.FILTER('Portfolio Register'!$W$5:$W$104,('Portfolio Register'!$A$5:$A$104&lt;&gt;"")*(('Portfolio Register'!$U$5:$U$104="")),"")</f>
        <v/>
      </c>
      <c r="H838" s="177" t="str">
        <f aca="false">_xlfn._xlws.FILTER('Portfolio Register'!$X$5:$X$104,('Portfolio Register'!$A$5:$A$104&lt;&gt;"")*(('Portfolio Register'!$U$5:$U$104="")),"")</f>
        <v/>
      </c>
    </row>
    <row r="839" customFormat="false" ht="15" hidden="false" customHeight="false" outlineLevel="0" collapsed="false">
      <c r="A839" s="178"/>
      <c r="B839" s="179"/>
      <c r="C839" s="179"/>
      <c r="D839" s="180"/>
      <c r="E839" s="179"/>
      <c r="F839" s="181"/>
      <c r="G839" s="180"/>
      <c r="H839" s="181"/>
    </row>
    <row r="840" customFormat="false" ht="15" hidden="false" customHeight="false" outlineLevel="0" collapsed="false">
      <c r="A840" s="178"/>
      <c r="B840" s="179"/>
      <c r="C840" s="179"/>
      <c r="D840" s="180"/>
      <c r="E840" s="179"/>
      <c r="F840" s="181"/>
      <c r="G840" s="180"/>
      <c r="H840" s="181"/>
    </row>
    <row r="841" customFormat="false" ht="15" hidden="false" customHeight="false" outlineLevel="0" collapsed="false">
      <c r="A841" s="178"/>
      <c r="B841" s="179"/>
      <c r="C841" s="179"/>
      <c r="D841" s="180"/>
      <c r="E841" s="179"/>
      <c r="F841" s="181"/>
      <c r="G841" s="180"/>
      <c r="H841" s="181"/>
    </row>
    <row r="842" customFormat="false" ht="15" hidden="false" customHeight="false" outlineLevel="0" collapsed="false">
      <c r="A842" s="178"/>
      <c r="B842" s="179"/>
      <c r="C842" s="179"/>
      <c r="D842" s="180"/>
      <c r="E842" s="179"/>
      <c r="F842" s="181"/>
      <c r="G842" s="180"/>
      <c r="H842" s="181"/>
    </row>
    <row r="843" customFormat="false" ht="15" hidden="false" customHeight="false" outlineLevel="0" collapsed="false">
      <c r="A843" s="178"/>
      <c r="B843" s="179"/>
      <c r="C843" s="179"/>
      <c r="D843" s="180"/>
      <c r="E843" s="179"/>
      <c r="F843" s="181"/>
      <c r="G843" s="180"/>
      <c r="H843" s="181"/>
    </row>
    <row r="844" customFormat="false" ht="15" hidden="false" customHeight="false" outlineLevel="0" collapsed="false">
      <c r="A844" s="178"/>
      <c r="B844" s="179"/>
      <c r="C844" s="179"/>
      <c r="D844" s="180"/>
      <c r="E844" s="179"/>
      <c r="F844" s="181"/>
      <c r="G844" s="180"/>
      <c r="H844" s="181"/>
    </row>
    <row r="845" customFormat="false" ht="15" hidden="false" customHeight="false" outlineLevel="0" collapsed="false">
      <c r="A845" s="178"/>
      <c r="B845" s="179"/>
      <c r="C845" s="179"/>
      <c r="D845" s="180"/>
      <c r="E845" s="179"/>
      <c r="F845" s="181"/>
      <c r="G845" s="180"/>
      <c r="H845" s="181"/>
    </row>
    <row r="846" customFormat="false" ht="15" hidden="false" customHeight="false" outlineLevel="0" collapsed="false">
      <c r="A846" s="178"/>
      <c r="B846" s="179"/>
      <c r="C846" s="179"/>
      <c r="D846" s="180"/>
      <c r="E846" s="179"/>
      <c r="F846" s="181"/>
      <c r="G846" s="180"/>
      <c r="H846" s="181"/>
    </row>
    <row r="847" customFormat="false" ht="15" hidden="false" customHeight="false" outlineLevel="0" collapsed="false">
      <c r="A847" s="178"/>
      <c r="B847" s="179"/>
      <c r="C847" s="179"/>
      <c r="D847" s="180"/>
      <c r="E847" s="179"/>
      <c r="F847" s="181"/>
      <c r="G847" s="180"/>
      <c r="H847" s="181"/>
    </row>
    <row r="848" customFormat="false" ht="15" hidden="false" customHeight="false" outlineLevel="0" collapsed="false">
      <c r="A848" s="178"/>
      <c r="B848" s="179"/>
      <c r="C848" s="179"/>
      <c r="D848" s="180"/>
      <c r="E848" s="179"/>
      <c r="F848" s="181"/>
      <c r="G848" s="180"/>
      <c r="H848" s="181"/>
    </row>
    <row r="849" customFormat="false" ht="15" hidden="false" customHeight="false" outlineLevel="0" collapsed="false">
      <c r="A849" s="178"/>
      <c r="B849" s="179"/>
      <c r="C849" s="179"/>
      <c r="D849" s="180"/>
      <c r="E849" s="179"/>
      <c r="F849" s="181"/>
      <c r="G849" s="180"/>
      <c r="H849" s="181"/>
    </row>
    <row r="850" customFormat="false" ht="15" hidden="false" customHeight="false" outlineLevel="0" collapsed="false">
      <c r="A850" s="178"/>
      <c r="B850" s="179"/>
      <c r="C850" s="179"/>
      <c r="D850" s="180"/>
      <c r="E850" s="179"/>
      <c r="F850" s="181"/>
      <c r="G850" s="180"/>
      <c r="H850" s="181"/>
    </row>
    <row r="851" customFormat="false" ht="15" hidden="false" customHeight="false" outlineLevel="0" collapsed="false">
      <c r="A851" s="178"/>
      <c r="B851" s="179"/>
      <c r="C851" s="179"/>
      <c r="D851" s="180"/>
      <c r="E851" s="179"/>
      <c r="F851" s="181"/>
      <c r="G851" s="180"/>
      <c r="H851" s="181"/>
    </row>
    <row r="852" customFormat="false" ht="15" hidden="false" customHeight="false" outlineLevel="0" collapsed="false">
      <c r="A852" s="178"/>
      <c r="B852" s="179"/>
      <c r="C852" s="179"/>
      <c r="D852" s="180"/>
      <c r="E852" s="179"/>
      <c r="F852" s="181"/>
      <c r="G852" s="180"/>
      <c r="H852" s="181"/>
    </row>
    <row r="853" customFormat="false" ht="15" hidden="false" customHeight="false" outlineLevel="0" collapsed="false">
      <c r="A853" s="178"/>
      <c r="B853" s="179"/>
      <c r="C853" s="179"/>
      <c r="D853" s="180"/>
      <c r="E853" s="179"/>
      <c r="F853" s="181"/>
      <c r="G853" s="180"/>
      <c r="H853" s="181"/>
    </row>
    <row r="854" customFormat="false" ht="15" hidden="false" customHeight="false" outlineLevel="0" collapsed="false">
      <c r="A854" s="178"/>
      <c r="B854" s="179"/>
      <c r="C854" s="179"/>
      <c r="D854" s="180"/>
      <c r="E854" s="179"/>
      <c r="F854" s="181"/>
      <c r="G854" s="180"/>
      <c r="H854" s="181"/>
    </row>
    <row r="855" customFormat="false" ht="15" hidden="false" customHeight="false" outlineLevel="0" collapsed="false">
      <c r="A855" s="178"/>
      <c r="B855" s="179"/>
      <c r="C855" s="179"/>
      <c r="D855" s="180"/>
      <c r="E855" s="179"/>
      <c r="F855" s="181"/>
      <c r="G855" s="180"/>
      <c r="H855" s="181"/>
    </row>
    <row r="856" customFormat="false" ht="15" hidden="false" customHeight="false" outlineLevel="0" collapsed="false">
      <c r="A856" s="178"/>
      <c r="B856" s="179"/>
      <c r="C856" s="179"/>
      <c r="D856" s="180"/>
      <c r="E856" s="179"/>
      <c r="F856" s="181"/>
      <c r="G856" s="180"/>
      <c r="H856" s="181"/>
    </row>
    <row r="857" customFormat="false" ht="15" hidden="false" customHeight="false" outlineLevel="0" collapsed="false">
      <c r="A857" s="178"/>
      <c r="B857" s="179"/>
      <c r="C857" s="179"/>
      <c r="D857" s="180"/>
      <c r="E857" s="179"/>
      <c r="F857" s="181"/>
      <c r="G857" s="180"/>
      <c r="H857" s="181"/>
    </row>
    <row r="858" customFormat="false" ht="15" hidden="false" customHeight="false" outlineLevel="0" collapsed="false">
      <c r="A858" s="178"/>
      <c r="B858" s="179"/>
      <c r="C858" s="179"/>
      <c r="D858" s="180"/>
      <c r="E858" s="179"/>
      <c r="F858" s="181"/>
      <c r="G858" s="180"/>
      <c r="H858" s="181"/>
    </row>
    <row r="859" customFormat="false" ht="15" hidden="false" customHeight="false" outlineLevel="0" collapsed="false">
      <c r="A859" s="178"/>
      <c r="B859" s="179"/>
      <c r="C859" s="179"/>
      <c r="D859" s="180"/>
      <c r="E859" s="179"/>
      <c r="F859" s="181"/>
      <c r="G859" s="180"/>
      <c r="H859" s="181"/>
    </row>
    <row r="860" customFormat="false" ht="15" hidden="false" customHeight="false" outlineLevel="0" collapsed="false">
      <c r="A860" s="178"/>
      <c r="B860" s="179"/>
      <c r="C860" s="179"/>
      <c r="D860" s="180"/>
      <c r="E860" s="179"/>
      <c r="F860" s="181"/>
      <c r="G860" s="180"/>
      <c r="H860" s="181"/>
    </row>
    <row r="861" customFormat="false" ht="15" hidden="false" customHeight="false" outlineLevel="0" collapsed="false">
      <c r="A861" s="178"/>
      <c r="B861" s="179"/>
      <c r="C861" s="179"/>
      <c r="D861" s="180"/>
      <c r="E861" s="179"/>
      <c r="F861" s="181"/>
      <c r="G861" s="180"/>
      <c r="H861" s="181"/>
    </row>
    <row r="862" customFormat="false" ht="15" hidden="false" customHeight="false" outlineLevel="0" collapsed="false">
      <c r="A862" s="178"/>
      <c r="B862" s="179"/>
      <c r="C862" s="179"/>
      <c r="D862" s="180"/>
      <c r="E862" s="179"/>
      <c r="F862" s="181"/>
      <c r="G862" s="180"/>
      <c r="H862" s="181"/>
    </row>
    <row r="863" customFormat="false" ht="15" hidden="false" customHeight="false" outlineLevel="0" collapsed="false">
      <c r="A863" s="178"/>
      <c r="B863" s="179"/>
      <c r="C863" s="179"/>
      <c r="D863" s="180"/>
      <c r="E863" s="179"/>
      <c r="F863" s="181"/>
      <c r="G863" s="180"/>
      <c r="H863" s="181"/>
    </row>
    <row r="864" customFormat="false" ht="15" hidden="false" customHeight="false" outlineLevel="0" collapsed="false">
      <c r="A864" s="178"/>
      <c r="B864" s="179"/>
      <c r="C864" s="179"/>
      <c r="D864" s="180"/>
      <c r="E864" s="179"/>
      <c r="F864" s="181"/>
      <c r="G864" s="180"/>
      <c r="H864" s="181"/>
    </row>
    <row r="865" customFormat="false" ht="15" hidden="false" customHeight="false" outlineLevel="0" collapsed="false">
      <c r="A865" s="178"/>
      <c r="B865" s="179"/>
      <c r="C865" s="179"/>
      <c r="D865" s="180"/>
      <c r="E865" s="179"/>
      <c r="F865" s="181"/>
      <c r="G865" s="180"/>
      <c r="H865" s="181"/>
    </row>
    <row r="866" customFormat="false" ht="15" hidden="false" customHeight="false" outlineLevel="0" collapsed="false">
      <c r="A866" s="178"/>
      <c r="B866" s="179"/>
      <c r="C866" s="179"/>
      <c r="D866" s="180"/>
      <c r="E866" s="179"/>
      <c r="F866" s="181"/>
      <c r="G866" s="180"/>
      <c r="H866" s="181"/>
    </row>
    <row r="867" customFormat="false" ht="15" hidden="false" customHeight="false" outlineLevel="0" collapsed="false">
      <c r="A867" s="178"/>
      <c r="B867" s="179"/>
      <c r="C867" s="179"/>
      <c r="D867" s="180"/>
      <c r="E867" s="179"/>
      <c r="F867" s="181"/>
      <c r="G867" s="180"/>
      <c r="H867" s="181"/>
    </row>
    <row r="868" customFormat="false" ht="15" hidden="false" customHeight="false" outlineLevel="0" collapsed="false">
      <c r="A868" s="178"/>
      <c r="B868" s="179"/>
      <c r="C868" s="179"/>
      <c r="D868" s="180"/>
      <c r="E868" s="179"/>
      <c r="F868" s="181"/>
      <c r="G868" s="180"/>
      <c r="H868" s="181"/>
    </row>
    <row r="869" customFormat="false" ht="15" hidden="false" customHeight="false" outlineLevel="0" collapsed="false">
      <c r="A869" s="178"/>
      <c r="B869" s="179"/>
      <c r="C869" s="179"/>
      <c r="D869" s="180"/>
      <c r="E869" s="179"/>
      <c r="F869" s="181"/>
      <c r="G869" s="180"/>
      <c r="H869" s="181"/>
    </row>
    <row r="870" customFormat="false" ht="15" hidden="false" customHeight="false" outlineLevel="0" collapsed="false">
      <c r="A870" s="178"/>
      <c r="B870" s="179"/>
      <c r="C870" s="179"/>
      <c r="D870" s="180"/>
      <c r="E870" s="179"/>
      <c r="F870" s="181"/>
      <c r="G870" s="180"/>
      <c r="H870" s="181"/>
    </row>
    <row r="871" customFormat="false" ht="15" hidden="false" customHeight="false" outlineLevel="0" collapsed="false">
      <c r="A871" s="178"/>
      <c r="B871" s="179"/>
      <c r="C871" s="179"/>
      <c r="D871" s="180"/>
      <c r="E871" s="179"/>
      <c r="F871" s="181"/>
      <c r="G871" s="180"/>
      <c r="H871" s="181"/>
    </row>
    <row r="872" customFormat="false" ht="15" hidden="false" customHeight="false" outlineLevel="0" collapsed="false">
      <c r="A872" s="178"/>
      <c r="B872" s="179"/>
      <c r="C872" s="179"/>
      <c r="D872" s="180"/>
      <c r="E872" s="179"/>
      <c r="F872" s="181"/>
      <c r="G872" s="180"/>
      <c r="H872" s="181"/>
    </row>
    <row r="873" customFormat="false" ht="15" hidden="false" customHeight="false" outlineLevel="0" collapsed="false">
      <c r="A873" s="178"/>
      <c r="B873" s="179"/>
      <c r="C873" s="179"/>
      <c r="D873" s="180"/>
      <c r="E873" s="179"/>
      <c r="F873" s="181"/>
      <c r="G873" s="180"/>
      <c r="H873" s="181"/>
    </row>
    <row r="874" customFormat="false" ht="15" hidden="false" customHeight="false" outlineLevel="0" collapsed="false">
      <c r="A874" s="178"/>
      <c r="B874" s="179"/>
      <c r="C874" s="179"/>
      <c r="D874" s="180"/>
      <c r="E874" s="179"/>
      <c r="F874" s="181"/>
      <c r="G874" s="180"/>
      <c r="H874" s="181"/>
    </row>
    <row r="875" customFormat="false" ht="15" hidden="false" customHeight="false" outlineLevel="0" collapsed="false">
      <c r="A875" s="178"/>
      <c r="B875" s="179"/>
      <c r="C875" s="179"/>
      <c r="D875" s="180"/>
      <c r="E875" s="179"/>
      <c r="F875" s="181"/>
      <c r="G875" s="180"/>
      <c r="H875" s="181"/>
    </row>
    <row r="876" customFormat="false" ht="15" hidden="false" customHeight="false" outlineLevel="0" collapsed="false">
      <c r="A876" s="178"/>
      <c r="B876" s="179"/>
      <c r="C876" s="179"/>
      <c r="D876" s="180"/>
      <c r="E876" s="179"/>
      <c r="F876" s="181"/>
      <c r="G876" s="180"/>
      <c r="H876" s="181"/>
    </row>
    <row r="877" customFormat="false" ht="15" hidden="false" customHeight="false" outlineLevel="0" collapsed="false">
      <c r="A877" s="178"/>
      <c r="B877" s="179"/>
      <c r="C877" s="179"/>
      <c r="D877" s="180"/>
      <c r="E877" s="179"/>
      <c r="F877" s="181"/>
      <c r="G877" s="180"/>
      <c r="H877" s="181"/>
    </row>
    <row r="878" customFormat="false" ht="15" hidden="false" customHeight="false" outlineLevel="0" collapsed="false">
      <c r="A878" s="178"/>
      <c r="B878" s="179"/>
      <c r="C878" s="179"/>
      <c r="D878" s="180"/>
      <c r="E878" s="179"/>
      <c r="F878" s="181"/>
      <c r="G878" s="180"/>
      <c r="H878" s="181"/>
    </row>
    <row r="879" customFormat="false" ht="15" hidden="false" customHeight="false" outlineLevel="0" collapsed="false">
      <c r="A879" s="178"/>
      <c r="B879" s="179"/>
      <c r="C879" s="179"/>
      <c r="D879" s="180"/>
      <c r="E879" s="179"/>
      <c r="F879" s="181"/>
      <c r="G879" s="180"/>
      <c r="H879" s="181"/>
    </row>
    <row r="880" customFormat="false" ht="15" hidden="false" customHeight="false" outlineLevel="0" collapsed="false">
      <c r="A880" s="178"/>
      <c r="B880" s="179"/>
      <c r="C880" s="179"/>
      <c r="D880" s="180"/>
      <c r="E880" s="179"/>
      <c r="F880" s="181"/>
      <c r="G880" s="180"/>
      <c r="H880" s="181"/>
    </row>
    <row r="881" customFormat="false" ht="15" hidden="false" customHeight="false" outlineLevel="0" collapsed="false">
      <c r="A881" s="178"/>
      <c r="B881" s="179"/>
      <c r="C881" s="179"/>
      <c r="D881" s="180"/>
      <c r="E881" s="179"/>
      <c r="F881" s="181"/>
      <c r="G881" s="180"/>
      <c r="H881" s="181"/>
    </row>
    <row r="882" customFormat="false" ht="15" hidden="false" customHeight="false" outlineLevel="0" collapsed="false">
      <c r="A882" s="178"/>
      <c r="B882" s="179"/>
      <c r="C882" s="179"/>
      <c r="D882" s="180"/>
      <c r="E882" s="179"/>
      <c r="F882" s="181"/>
      <c r="G882" s="180"/>
      <c r="H882" s="181"/>
    </row>
    <row r="883" customFormat="false" ht="15" hidden="false" customHeight="false" outlineLevel="0" collapsed="false">
      <c r="A883" s="178"/>
      <c r="B883" s="179"/>
      <c r="C883" s="179"/>
      <c r="D883" s="180"/>
      <c r="E883" s="179"/>
      <c r="F883" s="181"/>
      <c r="G883" s="180"/>
      <c r="H883" s="181"/>
    </row>
    <row r="884" customFormat="false" ht="15" hidden="false" customHeight="false" outlineLevel="0" collapsed="false">
      <c r="A884" s="178"/>
      <c r="B884" s="179"/>
      <c r="C884" s="179"/>
      <c r="D884" s="180"/>
      <c r="E884" s="179"/>
      <c r="F884" s="181"/>
      <c r="G884" s="180"/>
      <c r="H884" s="181"/>
    </row>
    <row r="885" customFormat="false" ht="15" hidden="false" customHeight="false" outlineLevel="0" collapsed="false">
      <c r="A885" s="178"/>
      <c r="B885" s="179"/>
      <c r="C885" s="179"/>
      <c r="D885" s="180"/>
      <c r="E885" s="179"/>
      <c r="F885" s="181"/>
      <c r="G885" s="180"/>
      <c r="H885" s="181"/>
    </row>
    <row r="886" customFormat="false" ht="15" hidden="false" customHeight="false" outlineLevel="0" collapsed="false">
      <c r="A886" s="178"/>
      <c r="B886" s="179"/>
      <c r="C886" s="179"/>
      <c r="D886" s="180"/>
      <c r="E886" s="179"/>
      <c r="F886" s="181"/>
      <c r="G886" s="180"/>
      <c r="H886" s="181"/>
    </row>
    <row r="887" customFormat="false" ht="15" hidden="false" customHeight="false" outlineLevel="0" collapsed="false">
      <c r="A887" s="178"/>
      <c r="B887" s="179"/>
      <c r="C887" s="179"/>
      <c r="D887" s="180"/>
      <c r="E887" s="179"/>
      <c r="F887" s="181"/>
      <c r="G887" s="180"/>
      <c r="H887" s="181"/>
    </row>
    <row r="888" customFormat="false" ht="15" hidden="false" customHeight="false" outlineLevel="0" collapsed="false">
      <c r="A888" s="178"/>
      <c r="B888" s="179"/>
      <c r="C888" s="179"/>
      <c r="D888" s="180"/>
      <c r="E888" s="179"/>
      <c r="F888" s="181"/>
      <c r="G888" s="180"/>
      <c r="H888" s="181"/>
    </row>
    <row r="889" customFormat="false" ht="15" hidden="false" customHeight="false" outlineLevel="0" collapsed="false">
      <c r="A889" s="178"/>
      <c r="B889" s="179"/>
      <c r="C889" s="179"/>
      <c r="D889" s="180"/>
      <c r="E889" s="179"/>
      <c r="F889" s="181"/>
      <c r="G889" s="180"/>
      <c r="H889" s="181"/>
    </row>
    <row r="890" customFormat="false" ht="15" hidden="false" customHeight="false" outlineLevel="0" collapsed="false">
      <c r="A890" s="178"/>
      <c r="B890" s="179"/>
      <c r="C890" s="179"/>
      <c r="D890" s="180"/>
      <c r="E890" s="179"/>
      <c r="F890" s="181"/>
      <c r="G890" s="180"/>
      <c r="H890" s="181"/>
    </row>
    <row r="891" customFormat="false" ht="15" hidden="false" customHeight="false" outlineLevel="0" collapsed="false">
      <c r="A891" s="178"/>
      <c r="B891" s="179"/>
      <c r="C891" s="179"/>
      <c r="D891" s="180"/>
      <c r="E891" s="179"/>
      <c r="F891" s="181"/>
      <c r="G891" s="180"/>
      <c r="H891" s="181"/>
    </row>
    <row r="892" customFormat="false" ht="15" hidden="false" customHeight="false" outlineLevel="0" collapsed="false">
      <c r="A892" s="178"/>
      <c r="B892" s="179"/>
      <c r="C892" s="179"/>
      <c r="D892" s="180"/>
      <c r="E892" s="179"/>
      <c r="F892" s="181"/>
      <c r="G892" s="180"/>
      <c r="H892" s="181"/>
    </row>
    <row r="893" customFormat="false" ht="15" hidden="false" customHeight="false" outlineLevel="0" collapsed="false">
      <c r="A893" s="178"/>
      <c r="B893" s="179"/>
      <c r="C893" s="179"/>
      <c r="D893" s="180"/>
      <c r="E893" s="179"/>
      <c r="F893" s="181"/>
      <c r="G893" s="180"/>
      <c r="H893" s="181"/>
    </row>
    <row r="894" customFormat="false" ht="15" hidden="false" customHeight="false" outlineLevel="0" collapsed="false">
      <c r="A894" s="178"/>
      <c r="B894" s="179"/>
      <c r="C894" s="179"/>
      <c r="D894" s="180"/>
      <c r="E894" s="179"/>
      <c r="F894" s="181"/>
      <c r="G894" s="180"/>
      <c r="H894" s="181"/>
    </row>
    <row r="895" customFormat="false" ht="15" hidden="false" customHeight="false" outlineLevel="0" collapsed="false">
      <c r="A895" s="178"/>
      <c r="B895" s="179"/>
      <c r="C895" s="179"/>
      <c r="D895" s="180"/>
      <c r="E895" s="179"/>
      <c r="F895" s="181"/>
      <c r="G895" s="180"/>
      <c r="H895" s="181"/>
    </row>
    <row r="896" customFormat="false" ht="15" hidden="false" customHeight="false" outlineLevel="0" collapsed="false">
      <c r="A896" s="178"/>
      <c r="B896" s="179"/>
      <c r="C896" s="179"/>
      <c r="D896" s="180"/>
      <c r="E896" s="179"/>
      <c r="F896" s="181"/>
      <c r="G896" s="180"/>
      <c r="H896" s="181"/>
    </row>
    <row r="897" customFormat="false" ht="15" hidden="false" customHeight="false" outlineLevel="0" collapsed="false">
      <c r="A897" s="178"/>
      <c r="B897" s="179"/>
      <c r="C897" s="179"/>
      <c r="D897" s="180"/>
      <c r="E897" s="179"/>
      <c r="F897" s="181"/>
      <c r="G897" s="180"/>
      <c r="H897" s="181"/>
    </row>
    <row r="898" customFormat="false" ht="15" hidden="false" customHeight="false" outlineLevel="0" collapsed="false">
      <c r="A898" s="178"/>
      <c r="B898" s="179"/>
      <c r="C898" s="179"/>
      <c r="D898" s="180"/>
      <c r="E898" s="179"/>
      <c r="F898" s="181"/>
      <c r="G898" s="180"/>
      <c r="H898" s="181"/>
    </row>
    <row r="899" customFormat="false" ht="15" hidden="false" customHeight="false" outlineLevel="0" collapsed="false">
      <c r="A899" s="178"/>
      <c r="B899" s="179"/>
      <c r="C899" s="179"/>
      <c r="D899" s="180"/>
      <c r="E899" s="179"/>
      <c r="F899" s="181"/>
      <c r="G899" s="180"/>
      <c r="H899" s="181"/>
    </row>
    <row r="900" customFormat="false" ht="15" hidden="false" customHeight="false" outlineLevel="0" collapsed="false">
      <c r="A900" s="178"/>
      <c r="B900" s="179"/>
      <c r="C900" s="179"/>
      <c r="D900" s="180"/>
      <c r="E900" s="179"/>
      <c r="F900" s="181"/>
      <c r="G900" s="180"/>
      <c r="H900" s="181"/>
    </row>
    <row r="901" customFormat="false" ht="15" hidden="false" customHeight="false" outlineLevel="0" collapsed="false">
      <c r="A901" s="178"/>
      <c r="B901" s="179"/>
      <c r="C901" s="179"/>
      <c r="D901" s="180"/>
      <c r="E901" s="179"/>
      <c r="F901" s="181"/>
      <c r="G901" s="180"/>
      <c r="H901" s="181"/>
    </row>
    <row r="902" customFormat="false" ht="15" hidden="false" customHeight="false" outlineLevel="0" collapsed="false">
      <c r="A902" s="178"/>
      <c r="B902" s="179"/>
      <c r="C902" s="179"/>
      <c r="D902" s="180"/>
      <c r="E902" s="179"/>
      <c r="F902" s="181"/>
      <c r="G902" s="180"/>
      <c r="H902" s="181"/>
    </row>
    <row r="903" customFormat="false" ht="15" hidden="false" customHeight="false" outlineLevel="0" collapsed="false">
      <c r="A903" s="178"/>
      <c r="B903" s="179"/>
      <c r="C903" s="179"/>
      <c r="D903" s="180"/>
      <c r="E903" s="179"/>
      <c r="F903" s="181"/>
      <c r="G903" s="180"/>
      <c r="H903" s="181"/>
    </row>
    <row r="904" customFormat="false" ht="15" hidden="false" customHeight="false" outlineLevel="0" collapsed="false">
      <c r="A904" s="178"/>
      <c r="B904" s="179"/>
      <c r="C904" s="179"/>
      <c r="D904" s="180"/>
      <c r="E904" s="179"/>
      <c r="F904" s="181"/>
      <c r="G904" s="180"/>
      <c r="H904" s="181"/>
    </row>
    <row r="905" customFormat="false" ht="15" hidden="false" customHeight="false" outlineLevel="0" collapsed="false">
      <c r="A905" s="178"/>
      <c r="B905" s="179"/>
      <c r="C905" s="179"/>
      <c r="D905" s="180"/>
      <c r="E905" s="179"/>
      <c r="F905" s="181"/>
      <c r="G905" s="180"/>
      <c r="H905" s="181"/>
    </row>
    <row r="906" customFormat="false" ht="15" hidden="false" customHeight="false" outlineLevel="0" collapsed="false">
      <c r="A906" s="178"/>
      <c r="B906" s="179"/>
      <c r="C906" s="179"/>
      <c r="D906" s="180"/>
      <c r="E906" s="179"/>
      <c r="F906" s="181"/>
      <c r="G906" s="180"/>
      <c r="H906" s="181"/>
    </row>
    <row r="907" customFormat="false" ht="15" hidden="false" customHeight="false" outlineLevel="0" collapsed="false">
      <c r="A907" s="178"/>
      <c r="B907" s="179"/>
      <c r="C907" s="179"/>
      <c r="D907" s="180"/>
      <c r="E907" s="179"/>
      <c r="F907" s="181"/>
      <c r="G907" s="180"/>
      <c r="H907" s="181"/>
    </row>
    <row r="908" customFormat="false" ht="15" hidden="false" customHeight="false" outlineLevel="0" collapsed="false">
      <c r="A908" s="178"/>
      <c r="B908" s="179"/>
      <c r="C908" s="179"/>
      <c r="D908" s="180"/>
      <c r="E908" s="179"/>
      <c r="F908" s="181"/>
      <c r="G908" s="180"/>
      <c r="H908" s="181"/>
    </row>
    <row r="909" customFormat="false" ht="15" hidden="false" customHeight="false" outlineLevel="0" collapsed="false">
      <c r="A909" s="178"/>
      <c r="B909" s="179"/>
      <c r="C909" s="179"/>
      <c r="D909" s="180"/>
      <c r="E909" s="179"/>
      <c r="F909" s="181"/>
      <c r="G909" s="180"/>
      <c r="H909" s="181"/>
    </row>
    <row r="910" customFormat="false" ht="15" hidden="false" customHeight="false" outlineLevel="0" collapsed="false">
      <c r="A910" s="178"/>
      <c r="B910" s="179"/>
      <c r="C910" s="179"/>
      <c r="D910" s="180"/>
      <c r="E910" s="179"/>
      <c r="F910" s="181"/>
      <c r="G910" s="180"/>
      <c r="H910" s="181"/>
    </row>
    <row r="911" customFormat="false" ht="15" hidden="false" customHeight="false" outlineLevel="0" collapsed="false">
      <c r="A911" s="178"/>
      <c r="B911" s="179"/>
      <c r="C911" s="179"/>
      <c r="D911" s="180"/>
      <c r="E911" s="179"/>
      <c r="F911" s="181"/>
      <c r="G911" s="180"/>
      <c r="H911" s="181"/>
    </row>
    <row r="912" customFormat="false" ht="15" hidden="false" customHeight="false" outlineLevel="0" collapsed="false">
      <c r="A912" s="178"/>
      <c r="B912" s="179"/>
      <c r="C912" s="179"/>
      <c r="D912" s="180"/>
      <c r="E912" s="179"/>
      <c r="F912" s="181"/>
      <c r="G912" s="180"/>
      <c r="H912" s="181"/>
    </row>
    <row r="913" customFormat="false" ht="15" hidden="false" customHeight="false" outlineLevel="0" collapsed="false">
      <c r="A913" s="178"/>
      <c r="B913" s="179"/>
      <c r="C913" s="179"/>
      <c r="D913" s="180"/>
      <c r="E913" s="179"/>
      <c r="F913" s="181"/>
      <c r="G913" s="180"/>
      <c r="H913" s="181"/>
    </row>
    <row r="914" customFormat="false" ht="15" hidden="false" customHeight="false" outlineLevel="0" collapsed="false">
      <c r="A914" s="178"/>
      <c r="B914" s="179"/>
      <c r="C914" s="179"/>
      <c r="D914" s="180"/>
      <c r="E914" s="179"/>
      <c r="F914" s="181"/>
      <c r="G914" s="180"/>
      <c r="H914" s="181"/>
    </row>
    <row r="915" customFormat="false" ht="15" hidden="false" customHeight="false" outlineLevel="0" collapsed="false">
      <c r="A915" s="178"/>
      <c r="B915" s="179"/>
      <c r="C915" s="179"/>
      <c r="D915" s="180"/>
      <c r="E915" s="179"/>
      <c r="F915" s="181"/>
      <c r="G915" s="180"/>
      <c r="H915" s="181"/>
    </row>
    <row r="916" customFormat="false" ht="15" hidden="false" customHeight="false" outlineLevel="0" collapsed="false">
      <c r="A916" s="178"/>
      <c r="B916" s="179"/>
      <c r="C916" s="179"/>
      <c r="D916" s="180"/>
      <c r="E916" s="179"/>
      <c r="F916" s="181"/>
      <c r="G916" s="180"/>
      <c r="H916" s="181"/>
    </row>
    <row r="917" customFormat="false" ht="15" hidden="false" customHeight="false" outlineLevel="0" collapsed="false">
      <c r="A917" s="178"/>
      <c r="B917" s="179"/>
      <c r="C917" s="179"/>
      <c r="D917" s="180"/>
      <c r="E917" s="179"/>
      <c r="F917" s="181"/>
      <c r="G917" s="180"/>
      <c r="H917" s="181"/>
    </row>
    <row r="918" customFormat="false" ht="15" hidden="false" customHeight="false" outlineLevel="0" collapsed="false">
      <c r="A918" s="178"/>
      <c r="B918" s="179"/>
      <c r="C918" s="179"/>
      <c r="D918" s="180"/>
      <c r="E918" s="179"/>
      <c r="F918" s="181"/>
      <c r="G918" s="180"/>
      <c r="H918" s="181"/>
    </row>
    <row r="919" customFormat="false" ht="15" hidden="false" customHeight="false" outlineLevel="0" collapsed="false">
      <c r="A919" s="178"/>
      <c r="B919" s="179"/>
      <c r="C919" s="179"/>
      <c r="D919" s="180"/>
      <c r="E919" s="179"/>
      <c r="F919" s="181"/>
      <c r="G919" s="180"/>
      <c r="H919" s="181"/>
    </row>
    <row r="920" customFormat="false" ht="15" hidden="false" customHeight="false" outlineLevel="0" collapsed="false">
      <c r="A920" s="178"/>
      <c r="B920" s="179"/>
      <c r="C920" s="179"/>
      <c r="D920" s="180"/>
      <c r="E920" s="179"/>
      <c r="F920" s="181"/>
      <c r="G920" s="180"/>
      <c r="H920" s="181"/>
    </row>
    <row r="921" customFormat="false" ht="15" hidden="false" customHeight="false" outlineLevel="0" collapsed="false">
      <c r="A921" s="178"/>
      <c r="B921" s="179"/>
      <c r="C921" s="179"/>
      <c r="D921" s="180"/>
      <c r="E921" s="179"/>
      <c r="F921" s="181"/>
      <c r="G921" s="180"/>
      <c r="H921" s="181"/>
    </row>
    <row r="922" customFormat="false" ht="15" hidden="false" customHeight="false" outlineLevel="0" collapsed="false">
      <c r="A922" s="178"/>
      <c r="B922" s="179"/>
      <c r="C922" s="179"/>
      <c r="D922" s="180"/>
      <c r="E922" s="179"/>
      <c r="F922" s="181"/>
      <c r="G922" s="180"/>
      <c r="H922" s="181"/>
    </row>
    <row r="923" customFormat="false" ht="15" hidden="false" customHeight="false" outlineLevel="0" collapsed="false">
      <c r="A923" s="178"/>
      <c r="B923" s="179"/>
      <c r="C923" s="179"/>
      <c r="D923" s="180"/>
      <c r="E923" s="179"/>
      <c r="F923" s="181"/>
      <c r="G923" s="180"/>
      <c r="H923" s="181"/>
    </row>
    <row r="924" customFormat="false" ht="15" hidden="false" customHeight="false" outlineLevel="0" collapsed="false">
      <c r="A924" s="178"/>
      <c r="B924" s="179"/>
      <c r="C924" s="179"/>
      <c r="D924" s="180"/>
      <c r="E924" s="179"/>
      <c r="F924" s="181"/>
      <c r="G924" s="180"/>
      <c r="H924" s="181"/>
    </row>
    <row r="925" customFormat="false" ht="15" hidden="false" customHeight="false" outlineLevel="0" collapsed="false">
      <c r="A925" s="178"/>
      <c r="B925" s="179"/>
      <c r="C925" s="179"/>
      <c r="D925" s="180"/>
      <c r="E925" s="179"/>
      <c r="F925" s="181"/>
      <c r="G925" s="180"/>
      <c r="H925" s="181"/>
    </row>
    <row r="926" customFormat="false" ht="15" hidden="false" customHeight="false" outlineLevel="0" collapsed="false">
      <c r="A926" s="178"/>
      <c r="B926" s="179"/>
      <c r="C926" s="179"/>
      <c r="D926" s="180"/>
      <c r="E926" s="179"/>
      <c r="F926" s="181"/>
      <c r="G926" s="180"/>
      <c r="H926" s="181"/>
    </row>
    <row r="927" customFormat="false" ht="15" hidden="false" customHeight="false" outlineLevel="0" collapsed="false">
      <c r="A927" s="178"/>
      <c r="B927" s="179"/>
      <c r="C927" s="179"/>
      <c r="D927" s="180"/>
      <c r="E927" s="179"/>
      <c r="F927" s="181"/>
      <c r="G927" s="180"/>
      <c r="H927" s="181"/>
    </row>
    <row r="928" customFormat="false" ht="15" hidden="false" customHeight="false" outlineLevel="0" collapsed="false">
      <c r="A928" s="178"/>
      <c r="B928" s="179"/>
      <c r="C928" s="179"/>
      <c r="D928" s="180"/>
      <c r="E928" s="179"/>
      <c r="F928" s="181"/>
      <c r="G928" s="180"/>
      <c r="H928" s="181"/>
    </row>
    <row r="929" customFormat="false" ht="15" hidden="false" customHeight="false" outlineLevel="0" collapsed="false">
      <c r="A929" s="178"/>
      <c r="B929" s="179"/>
      <c r="C929" s="179"/>
      <c r="D929" s="180"/>
      <c r="E929" s="179"/>
      <c r="F929" s="181"/>
      <c r="G929" s="180"/>
      <c r="H929" s="181"/>
    </row>
    <row r="930" customFormat="false" ht="15" hidden="false" customHeight="false" outlineLevel="0" collapsed="false">
      <c r="A930" s="178"/>
      <c r="B930" s="179"/>
      <c r="C930" s="179"/>
      <c r="D930" s="180"/>
      <c r="E930" s="179"/>
      <c r="F930" s="181"/>
      <c r="G930" s="180"/>
      <c r="H930" s="181"/>
    </row>
    <row r="931" customFormat="false" ht="15" hidden="false" customHeight="false" outlineLevel="0" collapsed="false">
      <c r="A931" s="178"/>
      <c r="B931" s="179"/>
      <c r="C931" s="179"/>
      <c r="D931" s="180"/>
      <c r="E931" s="179"/>
      <c r="F931" s="181"/>
      <c r="G931" s="180"/>
      <c r="H931" s="181"/>
    </row>
    <row r="932" customFormat="false" ht="15" hidden="false" customHeight="false" outlineLevel="0" collapsed="false">
      <c r="A932" s="178"/>
      <c r="B932" s="179"/>
      <c r="C932" s="179"/>
      <c r="D932" s="180"/>
      <c r="E932" s="179"/>
      <c r="F932" s="181"/>
      <c r="G932" s="180"/>
      <c r="H932" s="181"/>
    </row>
    <row r="933" customFormat="false" ht="15" hidden="false" customHeight="false" outlineLevel="0" collapsed="false">
      <c r="A933" s="178"/>
      <c r="B933" s="179"/>
      <c r="C933" s="179"/>
      <c r="D933" s="180"/>
      <c r="E933" s="179"/>
      <c r="F933" s="181"/>
      <c r="G933" s="180"/>
      <c r="H933" s="181"/>
    </row>
    <row r="934" customFormat="false" ht="15" hidden="false" customHeight="false" outlineLevel="0" collapsed="false">
      <c r="A934" s="178"/>
      <c r="B934" s="179"/>
      <c r="C934" s="179"/>
      <c r="D934" s="180"/>
      <c r="E934" s="179"/>
      <c r="F934" s="181"/>
      <c r="G934" s="180"/>
      <c r="H934" s="181"/>
    </row>
    <row r="935" customFormat="false" ht="15" hidden="false" customHeight="false" outlineLevel="0" collapsed="false">
      <c r="A935" s="178"/>
      <c r="B935" s="179"/>
      <c r="C935" s="179"/>
      <c r="D935" s="180"/>
      <c r="E935" s="179"/>
      <c r="F935" s="181"/>
      <c r="G935" s="180"/>
      <c r="H935" s="181"/>
    </row>
    <row r="936" customFormat="false" ht="15" hidden="false" customHeight="false" outlineLevel="0" collapsed="false">
      <c r="A936" s="178"/>
      <c r="B936" s="179"/>
      <c r="C936" s="179"/>
      <c r="D936" s="180"/>
      <c r="E936" s="179"/>
      <c r="F936" s="181"/>
      <c r="G936" s="180"/>
      <c r="H936" s="181"/>
    </row>
    <row r="937" customFormat="false" ht="15" hidden="false" customHeight="false" outlineLevel="0" collapsed="false">
      <c r="A937" s="178"/>
      <c r="B937" s="179"/>
      <c r="C937" s="179"/>
      <c r="D937" s="180"/>
      <c r="E937" s="179"/>
      <c r="F937" s="181"/>
      <c r="G937" s="180"/>
      <c r="H937" s="181"/>
    </row>
    <row r="940" customFormat="false" ht="24" hidden="false" customHeight="true" outlineLevel="0" collapsed="false">
      <c r="A940" s="172" t="s">
        <v>243</v>
      </c>
      <c r="B940" s="172"/>
      <c r="C940" s="172"/>
      <c r="D940" s="172"/>
      <c r="E940" s="172"/>
      <c r="F940" s="172"/>
      <c r="G940" s="172"/>
      <c r="H940" s="173" t="str">
        <f aca="false">HYPERLINK("#'Daily Dashboard'!A1","← Back to Dashboard")</f>
        <v>← Back to Dashboard</v>
      </c>
    </row>
    <row r="941" customFormat="false" ht="28" hidden="false" customHeight="true" outlineLevel="0" collapsed="false">
      <c r="A941" s="163" t="s">
        <v>54</v>
      </c>
      <c r="B941" s="163" t="s">
        <v>55</v>
      </c>
      <c r="C941" s="163" t="s">
        <v>232</v>
      </c>
      <c r="D941" s="163" t="s">
        <v>233</v>
      </c>
      <c r="E941" s="163" t="s">
        <v>92</v>
      </c>
      <c r="F941" s="163" t="s">
        <v>93</v>
      </c>
      <c r="G941" s="163" t="s">
        <v>234</v>
      </c>
      <c r="H941" s="163" t="s">
        <v>95</v>
      </c>
    </row>
    <row r="942" customFormat="false" ht="35.05" hidden="false" customHeight="false" outlineLevel="0" collapsed="false">
      <c r="A942" s="174" t="str">
        <f aca="false">_xlfn._xlws.FILTER('Portfolio Register'!$A$5:$A$104,('Portfolio Register'!$A$5:$A$104&lt;&gt;"")*((('Portfolio Register'!$AH$5:$AH$104="EXPIRED")+('Portfolio Register'!$AJ$5:$AJ$104="EXPIRED"))),"No buildings currently match this alert")</f>
        <v>No buildings currently match this alert</v>
      </c>
      <c r="B942" s="175" t="str">
        <f aca="false">_xlfn._xlws.FILTER('Portfolio Register'!$B$5:$B$104,('Portfolio Register'!$A$5:$A$104&lt;&gt;"")*((('Portfolio Register'!$AH$5:$AH$104="EXPIRED")+('Portfolio Register'!$AJ$5:$AJ$104="EXPIRED"))),"")</f>
        <v/>
      </c>
      <c r="C942" s="175" t="str">
        <f aca="false">_xlfn._xlws.FILTER(IF('Portfolio Register'!$A$5:$A$104&lt;&gt;"",IF('Portfolio Register'!$AH$5:$AH$104="EXPIRED","Other / Minor; ","")&amp;IF('Portfolio Register'!$AJ$5:$AJ$104="EXPIRED","Major; ",""),""),('Portfolio Register'!$A$5:$A$104&lt;&gt;"")*((('Portfolio Register'!$AH$5:$AH$104="EXPIRED")+('Portfolio Register'!$AJ$5:$AJ$104="EXPIRED"))),"")</f>
      </c>
      <c r="D942" s="176" t="str">
        <f aca="false">_xlfn._xlws.FILTER(IF('Portfolio Register'!$A$5:$A$104&lt;&gt;"",IF('Portfolio Register'!$AH$5:$AH$104="EXPIRED",'Portfolio Register'!$AB$5:$AB$104,'Portfolio Register'!$AC$5:$AC$104),""),('Portfolio Register'!$A$5:$A$104&lt;&gt;"")*((('Portfolio Register'!$AH$5:$AH$104="EXPIRED")+('Portfolio Register'!$AJ$5:$AJ$104="EXPIRED"))),"")</f>
      </c>
      <c r="E942" s="175" t="str">
        <f aca="false">_xlfn._xlws.FILTER(IF('Portfolio Register'!$A$5:$A$104&lt;&gt;"",IF('Portfolio Register'!$AH$5:$AH$104="EXPIRED","Other / Minor EXPIRED; ","")&amp;IF('Portfolio Register'!$AJ$5:$AJ$104="EXPIRED","Major EXPIRED","") ,""),('Portfolio Register'!$A$5:$A$104&lt;&gt;"")*((('Portfolio Register'!$AH$5:$AH$104="EXPIRED")+('Portfolio Register'!$AJ$5:$AJ$104="EXPIRED"))),"")</f>
      </c>
      <c r="F942" s="177" t="str">
        <f aca="false">_xlfn._xlws.FILTER('Portfolio Register'!$AD$5:$AD$104,('Portfolio Register'!$A$5:$A$104&lt;&gt;"")*((('Portfolio Register'!$AH$5:$AH$104="EXPIRED")+('Portfolio Register'!$AJ$5:$AJ$104="EXPIRED"))),"")</f>
        <v/>
      </c>
      <c r="G942" s="176" t="str">
        <f aca="false">_xlfn._xlws.FILTER('Portfolio Register'!$AE$5:$AE$104,('Portfolio Register'!$A$5:$A$104&lt;&gt;"")*((('Portfolio Register'!$AH$5:$AH$104="EXPIRED")+('Portfolio Register'!$AJ$5:$AJ$104="EXPIRED"))),"")</f>
        <v/>
      </c>
      <c r="H942" s="177" t="str">
        <f aca="false">_xlfn._xlws.FILTER('Portfolio Register'!$AF$5:$AF$104,('Portfolio Register'!$A$5:$A$104&lt;&gt;"")*((('Portfolio Register'!$AH$5:$AH$104="EXPIRED")+('Portfolio Register'!$AJ$5:$AJ$104="EXPIRED"))),"")</f>
        <v/>
      </c>
    </row>
    <row r="943" customFormat="false" ht="15" hidden="false" customHeight="false" outlineLevel="0" collapsed="false">
      <c r="A943" s="178"/>
      <c r="B943" s="179"/>
      <c r="C943" s="179"/>
      <c r="D943" s="180"/>
      <c r="E943" s="179"/>
      <c r="F943" s="181"/>
      <c r="G943" s="180"/>
      <c r="H943" s="181"/>
    </row>
    <row r="944" customFormat="false" ht="15" hidden="false" customHeight="false" outlineLevel="0" collapsed="false">
      <c r="A944" s="178"/>
      <c r="B944" s="179"/>
      <c r="C944" s="179"/>
      <c r="D944" s="180"/>
      <c r="E944" s="179"/>
      <c r="F944" s="181"/>
      <c r="G944" s="180"/>
      <c r="H944" s="181"/>
    </row>
    <row r="945" customFormat="false" ht="15" hidden="false" customHeight="false" outlineLevel="0" collapsed="false">
      <c r="A945" s="178"/>
      <c r="B945" s="179"/>
      <c r="C945" s="179"/>
      <c r="D945" s="180"/>
      <c r="E945" s="179"/>
      <c r="F945" s="181"/>
      <c r="G945" s="180"/>
      <c r="H945" s="181"/>
    </row>
    <row r="946" customFormat="false" ht="15" hidden="false" customHeight="false" outlineLevel="0" collapsed="false">
      <c r="A946" s="178"/>
      <c r="B946" s="179"/>
      <c r="C946" s="179"/>
      <c r="D946" s="180"/>
      <c r="E946" s="179"/>
      <c r="F946" s="181"/>
      <c r="G946" s="180"/>
      <c r="H946" s="181"/>
    </row>
    <row r="947" customFormat="false" ht="15" hidden="false" customHeight="false" outlineLevel="0" collapsed="false">
      <c r="A947" s="178"/>
      <c r="B947" s="179"/>
      <c r="C947" s="179"/>
      <c r="D947" s="180"/>
      <c r="E947" s="179"/>
      <c r="F947" s="181"/>
      <c r="G947" s="180"/>
      <c r="H947" s="181"/>
    </row>
    <row r="948" customFormat="false" ht="15" hidden="false" customHeight="false" outlineLevel="0" collapsed="false">
      <c r="A948" s="178"/>
      <c r="B948" s="179"/>
      <c r="C948" s="179"/>
      <c r="D948" s="180"/>
      <c r="E948" s="179"/>
      <c r="F948" s="181"/>
      <c r="G948" s="180"/>
      <c r="H948" s="181"/>
    </row>
    <row r="949" customFormat="false" ht="15" hidden="false" customHeight="false" outlineLevel="0" collapsed="false">
      <c r="A949" s="178"/>
      <c r="B949" s="179"/>
      <c r="C949" s="179"/>
      <c r="D949" s="180"/>
      <c r="E949" s="179"/>
      <c r="F949" s="181"/>
      <c r="G949" s="180"/>
      <c r="H949" s="181"/>
    </row>
    <row r="950" customFormat="false" ht="15" hidden="false" customHeight="false" outlineLevel="0" collapsed="false">
      <c r="A950" s="178"/>
      <c r="B950" s="179"/>
      <c r="C950" s="179"/>
      <c r="D950" s="180"/>
      <c r="E950" s="179"/>
      <c r="F950" s="181"/>
      <c r="G950" s="180"/>
      <c r="H950" s="181"/>
    </row>
    <row r="951" customFormat="false" ht="15" hidden="false" customHeight="false" outlineLevel="0" collapsed="false">
      <c r="A951" s="178"/>
      <c r="B951" s="179"/>
      <c r="C951" s="179"/>
      <c r="D951" s="180"/>
      <c r="E951" s="179"/>
      <c r="F951" s="181"/>
      <c r="G951" s="180"/>
      <c r="H951" s="181"/>
    </row>
    <row r="952" customFormat="false" ht="15" hidden="false" customHeight="false" outlineLevel="0" collapsed="false">
      <c r="A952" s="178"/>
      <c r="B952" s="179"/>
      <c r="C952" s="179"/>
      <c r="D952" s="180"/>
      <c r="E952" s="179"/>
      <c r="F952" s="181"/>
      <c r="G952" s="180"/>
      <c r="H952" s="181"/>
    </row>
    <row r="953" customFormat="false" ht="15" hidden="false" customHeight="false" outlineLevel="0" collapsed="false">
      <c r="A953" s="178"/>
      <c r="B953" s="179"/>
      <c r="C953" s="179"/>
      <c r="D953" s="180"/>
      <c r="E953" s="179"/>
      <c r="F953" s="181"/>
      <c r="G953" s="180"/>
      <c r="H953" s="181"/>
    </row>
    <row r="954" customFormat="false" ht="15" hidden="false" customHeight="false" outlineLevel="0" collapsed="false">
      <c r="A954" s="178"/>
      <c r="B954" s="179"/>
      <c r="C954" s="179"/>
      <c r="D954" s="180"/>
      <c r="E954" s="179"/>
      <c r="F954" s="181"/>
      <c r="G954" s="180"/>
      <c r="H954" s="181"/>
    </row>
    <row r="955" customFormat="false" ht="15" hidden="false" customHeight="false" outlineLevel="0" collapsed="false">
      <c r="A955" s="178"/>
      <c r="B955" s="179"/>
      <c r="C955" s="179"/>
      <c r="D955" s="180"/>
      <c r="E955" s="179"/>
      <c r="F955" s="181"/>
      <c r="G955" s="180"/>
      <c r="H955" s="181"/>
    </row>
    <row r="956" customFormat="false" ht="15" hidden="false" customHeight="false" outlineLevel="0" collapsed="false">
      <c r="A956" s="178"/>
      <c r="B956" s="179"/>
      <c r="C956" s="179"/>
      <c r="D956" s="180"/>
      <c r="E956" s="179"/>
      <c r="F956" s="181"/>
      <c r="G956" s="180"/>
      <c r="H956" s="181"/>
    </row>
    <row r="957" customFormat="false" ht="15" hidden="false" customHeight="false" outlineLevel="0" collapsed="false">
      <c r="A957" s="178"/>
      <c r="B957" s="179"/>
      <c r="C957" s="179"/>
      <c r="D957" s="180"/>
      <c r="E957" s="179"/>
      <c r="F957" s="181"/>
      <c r="G957" s="180"/>
      <c r="H957" s="181"/>
    </row>
    <row r="958" customFormat="false" ht="15" hidden="false" customHeight="false" outlineLevel="0" collapsed="false">
      <c r="A958" s="178"/>
      <c r="B958" s="179"/>
      <c r="C958" s="179"/>
      <c r="D958" s="180"/>
      <c r="E958" s="179"/>
      <c r="F958" s="181"/>
      <c r="G958" s="180"/>
      <c r="H958" s="181"/>
    </row>
    <row r="959" customFormat="false" ht="15" hidden="false" customHeight="false" outlineLevel="0" collapsed="false">
      <c r="A959" s="178"/>
      <c r="B959" s="179"/>
      <c r="C959" s="179"/>
      <c r="D959" s="180"/>
      <c r="E959" s="179"/>
      <c r="F959" s="181"/>
      <c r="G959" s="180"/>
      <c r="H959" s="181"/>
    </row>
    <row r="960" customFormat="false" ht="15" hidden="false" customHeight="false" outlineLevel="0" collapsed="false">
      <c r="A960" s="178"/>
      <c r="B960" s="179"/>
      <c r="C960" s="179"/>
      <c r="D960" s="180"/>
      <c r="E960" s="179"/>
      <c r="F960" s="181"/>
      <c r="G960" s="180"/>
      <c r="H960" s="181"/>
    </row>
    <row r="961" customFormat="false" ht="15" hidden="false" customHeight="false" outlineLevel="0" collapsed="false">
      <c r="A961" s="178"/>
      <c r="B961" s="179"/>
      <c r="C961" s="179"/>
      <c r="D961" s="180"/>
      <c r="E961" s="179"/>
      <c r="F961" s="181"/>
      <c r="G961" s="180"/>
      <c r="H961" s="181"/>
    </row>
    <row r="962" customFormat="false" ht="15" hidden="false" customHeight="false" outlineLevel="0" collapsed="false">
      <c r="A962" s="178"/>
      <c r="B962" s="179"/>
      <c r="C962" s="179"/>
      <c r="D962" s="180"/>
      <c r="E962" s="179"/>
      <c r="F962" s="181"/>
      <c r="G962" s="180"/>
      <c r="H962" s="181"/>
    </row>
    <row r="963" customFormat="false" ht="15" hidden="false" customHeight="false" outlineLevel="0" collapsed="false">
      <c r="A963" s="178"/>
      <c r="B963" s="179"/>
      <c r="C963" s="179"/>
      <c r="D963" s="180"/>
      <c r="E963" s="179"/>
      <c r="F963" s="181"/>
      <c r="G963" s="180"/>
      <c r="H963" s="181"/>
    </row>
    <row r="964" customFormat="false" ht="15" hidden="false" customHeight="false" outlineLevel="0" collapsed="false">
      <c r="A964" s="178"/>
      <c r="B964" s="179"/>
      <c r="C964" s="179"/>
      <c r="D964" s="180"/>
      <c r="E964" s="179"/>
      <c r="F964" s="181"/>
      <c r="G964" s="180"/>
      <c r="H964" s="181"/>
    </row>
    <row r="965" customFormat="false" ht="15" hidden="false" customHeight="false" outlineLevel="0" collapsed="false">
      <c r="A965" s="178"/>
      <c r="B965" s="179"/>
      <c r="C965" s="179"/>
      <c r="D965" s="180"/>
      <c r="E965" s="179"/>
      <c r="F965" s="181"/>
      <c r="G965" s="180"/>
      <c r="H965" s="181"/>
    </row>
    <row r="966" customFormat="false" ht="15" hidden="false" customHeight="false" outlineLevel="0" collapsed="false">
      <c r="A966" s="178"/>
      <c r="B966" s="179"/>
      <c r="C966" s="179"/>
      <c r="D966" s="180"/>
      <c r="E966" s="179"/>
      <c r="F966" s="181"/>
      <c r="G966" s="180"/>
      <c r="H966" s="181"/>
    </row>
    <row r="967" customFormat="false" ht="15" hidden="false" customHeight="false" outlineLevel="0" collapsed="false">
      <c r="A967" s="178"/>
      <c r="B967" s="179"/>
      <c r="C967" s="179"/>
      <c r="D967" s="180"/>
      <c r="E967" s="179"/>
      <c r="F967" s="181"/>
      <c r="G967" s="180"/>
      <c r="H967" s="181"/>
    </row>
    <row r="968" customFormat="false" ht="15" hidden="false" customHeight="false" outlineLevel="0" collapsed="false">
      <c r="A968" s="178"/>
      <c r="B968" s="179"/>
      <c r="C968" s="179"/>
      <c r="D968" s="180"/>
      <c r="E968" s="179"/>
      <c r="F968" s="181"/>
      <c r="G968" s="180"/>
      <c r="H968" s="181"/>
    </row>
    <row r="969" customFormat="false" ht="15" hidden="false" customHeight="false" outlineLevel="0" collapsed="false">
      <c r="A969" s="178"/>
      <c r="B969" s="179"/>
      <c r="C969" s="179"/>
      <c r="D969" s="180"/>
      <c r="E969" s="179"/>
      <c r="F969" s="181"/>
      <c r="G969" s="180"/>
      <c r="H969" s="181"/>
    </row>
    <row r="970" customFormat="false" ht="15" hidden="false" customHeight="false" outlineLevel="0" collapsed="false">
      <c r="A970" s="178"/>
      <c r="B970" s="179"/>
      <c r="C970" s="179"/>
      <c r="D970" s="180"/>
      <c r="E970" s="179"/>
      <c r="F970" s="181"/>
      <c r="G970" s="180"/>
      <c r="H970" s="181"/>
    </row>
    <row r="971" customFormat="false" ht="15" hidden="false" customHeight="false" outlineLevel="0" collapsed="false">
      <c r="A971" s="178"/>
      <c r="B971" s="179"/>
      <c r="C971" s="179"/>
      <c r="D971" s="180"/>
      <c r="E971" s="179"/>
      <c r="F971" s="181"/>
      <c r="G971" s="180"/>
      <c r="H971" s="181"/>
    </row>
    <row r="972" customFormat="false" ht="15" hidden="false" customHeight="false" outlineLevel="0" collapsed="false">
      <c r="A972" s="178"/>
      <c r="B972" s="179"/>
      <c r="C972" s="179"/>
      <c r="D972" s="180"/>
      <c r="E972" s="179"/>
      <c r="F972" s="181"/>
      <c r="G972" s="180"/>
      <c r="H972" s="181"/>
    </row>
    <row r="973" customFormat="false" ht="15" hidden="false" customHeight="false" outlineLevel="0" collapsed="false">
      <c r="A973" s="178"/>
      <c r="B973" s="179"/>
      <c r="C973" s="179"/>
      <c r="D973" s="180"/>
      <c r="E973" s="179"/>
      <c r="F973" s="181"/>
      <c r="G973" s="180"/>
      <c r="H973" s="181"/>
    </row>
    <row r="974" customFormat="false" ht="15" hidden="false" customHeight="false" outlineLevel="0" collapsed="false">
      <c r="A974" s="178"/>
      <c r="B974" s="179"/>
      <c r="C974" s="179"/>
      <c r="D974" s="180"/>
      <c r="E974" s="179"/>
      <c r="F974" s="181"/>
      <c r="G974" s="180"/>
      <c r="H974" s="181"/>
    </row>
    <row r="975" customFormat="false" ht="15" hidden="false" customHeight="false" outlineLevel="0" collapsed="false">
      <c r="A975" s="178"/>
      <c r="B975" s="179"/>
      <c r="C975" s="179"/>
      <c r="D975" s="180"/>
      <c r="E975" s="179"/>
      <c r="F975" s="181"/>
      <c r="G975" s="180"/>
      <c r="H975" s="181"/>
    </row>
    <row r="976" customFormat="false" ht="15" hidden="false" customHeight="false" outlineLevel="0" collapsed="false">
      <c r="A976" s="178"/>
      <c r="B976" s="179"/>
      <c r="C976" s="179"/>
      <c r="D976" s="180"/>
      <c r="E976" s="179"/>
      <c r="F976" s="181"/>
      <c r="G976" s="180"/>
      <c r="H976" s="181"/>
    </row>
    <row r="977" customFormat="false" ht="15" hidden="false" customHeight="false" outlineLevel="0" collapsed="false">
      <c r="A977" s="178"/>
      <c r="B977" s="179"/>
      <c r="C977" s="179"/>
      <c r="D977" s="180"/>
      <c r="E977" s="179"/>
      <c r="F977" s="181"/>
      <c r="G977" s="180"/>
      <c r="H977" s="181"/>
    </row>
    <row r="978" customFormat="false" ht="15" hidden="false" customHeight="false" outlineLevel="0" collapsed="false">
      <c r="A978" s="178"/>
      <c r="B978" s="179"/>
      <c r="C978" s="179"/>
      <c r="D978" s="180"/>
      <c r="E978" s="179"/>
      <c r="F978" s="181"/>
      <c r="G978" s="180"/>
      <c r="H978" s="181"/>
    </row>
    <row r="979" customFormat="false" ht="15" hidden="false" customHeight="false" outlineLevel="0" collapsed="false">
      <c r="A979" s="178"/>
      <c r="B979" s="179"/>
      <c r="C979" s="179"/>
      <c r="D979" s="180"/>
      <c r="E979" s="179"/>
      <c r="F979" s="181"/>
      <c r="G979" s="180"/>
      <c r="H979" s="181"/>
    </row>
    <row r="980" customFormat="false" ht="15" hidden="false" customHeight="false" outlineLevel="0" collapsed="false">
      <c r="A980" s="178"/>
      <c r="B980" s="179"/>
      <c r="C980" s="179"/>
      <c r="D980" s="180"/>
      <c r="E980" s="179"/>
      <c r="F980" s="181"/>
      <c r="G980" s="180"/>
      <c r="H980" s="181"/>
    </row>
    <row r="981" customFormat="false" ht="15" hidden="false" customHeight="false" outlineLevel="0" collapsed="false">
      <c r="A981" s="178"/>
      <c r="B981" s="179"/>
      <c r="C981" s="179"/>
      <c r="D981" s="180"/>
      <c r="E981" s="179"/>
      <c r="F981" s="181"/>
      <c r="G981" s="180"/>
      <c r="H981" s="181"/>
    </row>
    <row r="982" customFormat="false" ht="15" hidden="false" customHeight="false" outlineLevel="0" collapsed="false">
      <c r="A982" s="178"/>
      <c r="B982" s="179"/>
      <c r="C982" s="179"/>
      <c r="D982" s="180"/>
      <c r="E982" s="179"/>
      <c r="F982" s="181"/>
      <c r="G982" s="180"/>
      <c r="H982" s="181"/>
    </row>
    <row r="983" customFormat="false" ht="15" hidden="false" customHeight="false" outlineLevel="0" collapsed="false">
      <c r="A983" s="178"/>
      <c r="B983" s="179"/>
      <c r="C983" s="179"/>
      <c r="D983" s="180"/>
      <c r="E983" s="179"/>
      <c r="F983" s="181"/>
      <c r="G983" s="180"/>
      <c r="H983" s="181"/>
    </row>
    <row r="984" customFormat="false" ht="15" hidden="false" customHeight="false" outlineLevel="0" collapsed="false">
      <c r="A984" s="178"/>
      <c r="B984" s="179"/>
      <c r="C984" s="179"/>
      <c r="D984" s="180"/>
      <c r="E984" s="179"/>
      <c r="F984" s="181"/>
      <c r="G984" s="180"/>
      <c r="H984" s="181"/>
    </row>
    <row r="985" customFormat="false" ht="15" hidden="false" customHeight="false" outlineLevel="0" collapsed="false">
      <c r="A985" s="178"/>
      <c r="B985" s="179"/>
      <c r="C985" s="179"/>
      <c r="D985" s="180"/>
      <c r="E985" s="179"/>
      <c r="F985" s="181"/>
      <c r="G985" s="180"/>
      <c r="H985" s="181"/>
    </row>
    <row r="986" customFormat="false" ht="15" hidden="false" customHeight="false" outlineLevel="0" collapsed="false">
      <c r="A986" s="178"/>
      <c r="B986" s="179"/>
      <c r="C986" s="179"/>
      <c r="D986" s="180"/>
      <c r="E986" s="179"/>
      <c r="F986" s="181"/>
      <c r="G986" s="180"/>
      <c r="H986" s="181"/>
    </row>
    <row r="987" customFormat="false" ht="15" hidden="false" customHeight="false" outlineLevel="0" collapsed="false">
      <c r="A987" s="178"/>
      <c r="B987" s="179"/>
      <c r="C987" s="179"/>
      <c r="D987" s="180"/>
      <c r="E987" s="179"/>
      <c r="F987" s="181"/>
      <c r="G987" s="180"/>
      <c r="H987" s="181"/>
    </row>
    <row r="988" customFormat="false" ht="15" hidden="false" customHeight="false" outlineLevel="0" collapsed="false">
      <c r="A988" s="178"/>
      <c r="B988" s="179"/>
      <c r="C988" s="179"/>
      <c r="D988" s="180"/>
      <c r="E988" s="179"/>
      <c r="F988" s="181"/>
      <c r="G988" s="180"/>
      <c r="H988" s="181"/>
    </row>
    <row r="989" customFormat="false" ht="15" hidden="false" customHeight="false" outlineLevel="0" collapsed="false">
      <c r="A989" s="178"/>
      <c r="B989" s="179"/>
      <c r="C989" s="179"/>
      <c r="D989" s="180"/>
      <c r="E989" s="179"/>
      <c r="F989" s="181"/>
      <c r="G989" s="180"/>
      <c r="H989" s="181"/>
    </row>
    <row r="990" customFormat="false" ht="15" hidden="false" customHeight="false" outlineLevel="0" collapsed="false">
      <c r="A990" s="178"/>
      <c r="B990" s="179"/>
      <c r="C990" s="179"/>
      <c r="D990" s="180"/>
      <c r="E990" s="179"/>
      <c r="F990" s="181"/>
      <c r="G990" s="180"/>
      <c r="H990" s="181"/>
    </row>
    <row r="991" customFormat="false" ht="15" hidden="false" customHeight="false" outlineLevel="0" collapsed="false">
      <c r="A991" s="178"/>
      <c r="B991" s="179"/>
      <c r="C991" s="179"/>
      <c r="D991" s="180"/>
      <c r="E991" s="179"/>
      <c r="F991" s="181"/>
      <c r="G991" s="180"/>
      <c r="H991" s="181"/>
    </row>
    <row r="992" customFormat="false" ht="15" hidden="false" customHeight="false" outlineLevel="0" collapsed="false">
      <c r="A992" s="178"/>
      <c r="B992" s="179"/>
      <c r="C992" s="179"/>
      <c r="D992" s="180"/>
      <c r="E992" s="179"/>
      <c r="F992" s="181"/>
      <c r="G992" s="180"/>
      <c r="H992" s="181"/>
    </row>
    <row r="993" customFormat="false" ht="15" hidden="false" customHeight="false" outlineLevel="0" collapsed="false">
      <c r="A993" s="178"/>
      <c r="B993" s="179"/>
      <c r="C993" s="179"/>
      <c r="D993" s="180"/>
      <c r="E993" s="179"/>
      <c r="F993" s="181"/>
      <c r="G993" s="180"/>
      <c r="H993" s="181"/>
    </row>
    <row r="994" customFormat="false" ht="15" hidden="false" customHeight="false" outlineLevel="0" collapsed="false">
      <c r="A994" s="178"/>
      <c r="B994" s="179"/>
      <c r="C994" s="179"/>
      <c r="D994" s="180"/>
      <c r="E994" s="179"/>
      <c r="F994" s="181"/>
      <c r="G994" s="180"/>
      <c r="H994" s="181"/>
    </row>
    <row r="995" customFormat="false" ht="15" hidden="false" customHeight="false" outlineLevel="0" collapsed="false">
      <c r="A995" s="178"/>
      <c r="B995" s="179"/>
      <c r="C995" s="179"/>
      <c r="D995" s="180"/>
      <c r="E995" s="179"/>
      <c r="F995" s="181"/>
      <c r="G995" s="180"/>
      <c r="H995" s="181"/>
    </row>
    <row r="996" customFormat="false" ht="15" hidden="false" customHeight="false" outlineLevel="0" collapsed="false">
      <c r="A996" s="178"/>
      <c r="B996" s="179"/>
      <c r="C996" s="179"/>
      <c r="D996" s="180"/>
      <c r="E996" s="179"/>
      <c r="F996" s="181"/>
      <c r="G996" s="180"/>
      <c r="H996" s="181"/>
    </row>
    <row r="997" customFormat="false" ht="15" hidden="false" customHeight="false" outlineLevel="0" collapsed="false">
      <c r="A997" s="178"/>
      <c r="B997" s="179"/>
      <c r="C997" s="179"/>
      <c r="D997" s="180"/>
      <c r="E997" s="179"/>
      <c r="F997" s="181"/>
      <c r="G997" s="180"/>
      <c r="H997" s="181"/>
    </row>
    <row r="998" customFormat="false" ht="15" hidden="false" customHeight="false" outlineLevel="0" collapsed="false">
      <c r="A998" s="178"/>
      <c r="B998" s="179"/>
      <c r="C998" s="179"/>
      <c r="D998" s="180"/>
      <c r="E998" s="179"/>
      <c r="F998" s="181"/>
      <c r="G998" s="180"/>
      <c r="H998" s="181"/>
    </row>
    <row r="999" customFormat="false" ht="15" hidden="false" customHeight="false" outlineLevel="0" collapsed="false">
      <c r="A999" s="178"/>
      <c r="B999" s="179"/>
      <c r="C999" s="179"/>
      <c r="D999" s="180"/>
      <c r="E999" s="179"/>
      <c r="F999" s="181"/>
      <c r="G999" s="180"/>
      <c r="H999" s="181"/>
    </row>
    <row r="1000" customFormat="false" ht="15" hidden="false" customHeight="false" outlineLevel="0" collapsed="false">
      <c r="A1000" s="178"/>
      <c r="B1000" s="179"/>
      <c r="C1000" s="179"/>
      <c r="D1000" s="180"/>
      <c r="E1000" s="179"/>
      <c r="F1000" s="181"/>
      <c r="G1000" s="180"/>
      <c r="H1000" s="181"/>
    </row>
    <row r="1001" customFormat="false" ht="15" hidden="false" customHeight="false" outlineLevel="0" collapsed="false">
      <c r="A1001" s="178"/>
      <c r="B1001" s="179"/>
      <c r="C1001" s="179"/>
      <c r="D1001" s="180"/>
      <c r="E1001" s="179"/>
      <c r="F1001" s="181"/>
      <c r="G1001" s="180"/>
      <c r="H1001" s="181"/>
    </row>
    <row r="1002" customFormat="false" ht="15" hidden="false" customHeight="false" outlineLevel="0" collapsed="false">
      <c r="A1002" s="178"/>
      <c r="B1002" s="179"/>
      <c r="C1002" s="179"/>
      <c r="D1002" s="180"/>
      <c r="E1002" s="179"/>
      <c r="F1002" s="181"/>
      <c r="G1002" s="180"/>
      <c r="H1002" s="181"/>
    </row>
    <row r="1003" customFormat="false" ht="15" hidden="false" customHeight="false" outlineLevel="0" collapsed="false">
      <c r="A1003" s="178"/>
      <c r="B1003" s="179"/>
      <c r="C1003" s="179"/>
      <c r="D1003" s="180"/>
      <c r="E1003" s="179"/>
      <c r="F1003" s="181"/>
      <c r="G1003" s="180"/>
      <c r="H1003" s="181"/>
    </row>
    <row r="1004" customFormat="false" ht="15" hidden="false" customHeight="false" outlineLevel="0" collapsed="false">
      <c r="A1004" s="178"/>
      <c r="B1004" s="179"/>
      <c r="C1004" s="179"/>
      <c r="D1004" s="180"/>
      <c r="E1004" s="179"/>
      <c r="F1004" s="181"/>
      <c r="G1004" s="180"/>
      <c r="H1004" s="181"/>
    </row>
    <row r="1005" customFormat="false" ht="15" hidden="false" customHeight="false" outlineLevel="0" collapsed="false">
      <c r="A1005" s="178"/>
      <c r="B1005" s="179"/>
      <c r="C1005" s="179"/>
      <c r="D1005" s="180"/>
      <c r="E1005" s="179"/>
      <c r="F1005" s="181"/>
      <c r="G1005" s="180"/>
      <c r="H1005" s="181"/>
    </row>
    <row r="1006" customFormat="false" ht="15" hidden="false" customHeight="false" outlineLevel="0" collapsed="false">
      <c r="A1006" s="178"/>
      <c r="B1006" s="179"/>
      <c r="C1006" s="179"/>
      <c r="D1006" s="180"/>
      <c r="E1006" s="179"/>
      <c r="F1006" s="181"/>
      <c r="G1006" s="180"/>
      <c r="H1006" s="181"/>
    </row>
    <row r="1007" customFormat="false" ht="15" hidden="false" customHeight="false" outlineLevel="0" collapsed="false">
      <c r="A1007" s="178"/>
      <c r="B1007" s="179"/>
      <c r="C1007" s="179"/>
      <c r="D1007" s="180"/>
      <c r="E1007" s="179"/>
      <c r="F1007" s="181"/>
      <c r="G1007" s="180"/>
      <c r="H1007" s="181"/>
    </row>
    <row r="1008" customFormat="false" ht="15" hidden="false" customHeight="false" outlineLevel="0" collapsed="false">
      <c r="A1008" s="178"/>
      <c r="B1008" s="179"/>
      <c r="C1008" s="179"/>
      <c r="D1008" s="180"/>
      <c r="E1008" s="179"/>
      <c r="F1008" s="181"/>
      <c r="G1008" s="180"/>
      <c r="H1008" s="181"/>
    </row>
    <row r="1009" customFormat="false" ht="15" hidden="false" customHeight="false" outlineLevel="0" collapsed="false">
      <c r="A1009" s="178"/>
      <c r="B1009" s="179"/>
      <c r="C1009" s="179"/>
      <c r="D1009" s="180"/>
      <c r="E1009" s="179"/>
      <c r="F1009" s="181"/>
      <c r="G1009" s="180"/>
      <c r="H1009" s="181"/>
    </row>
    <row r="1010" customFormat="false" ht="15" hidden="false" customHeight="false" outlineLevel="0" collapsed="false">
      <c r="A1010" s="178"/>
      <c r="B1010" s="179"/>
      <c r="C1010" s="179"/>
      <c r="D1010" s="180"/>
      <c r="E1010" s="179"/>
      <c r="F1010" s="181"/>
      <c r="G1010" s="180"/>
      <c r="H1010" s="181"/>
    </row>
    <row r="1011" customFormat="false" ht="15" hidden="false" customHeight="false" outlineLevel="0" collapsed="false">
      <c r="A1011" s="178"/>
      <c r="B1011" s="179"/>
      <c r="C1011" s="179"/>
      <c r="D1011" s="180"/>
      <c r="E1011" s="179"/>
      <c r="F1011" s="181"/>
      <c r="G1011" s="180"/>
      <c r="H1011" s="181"/>
    </row>
    <row r="1012" customFormat="false" ht="15" hidden="false" customHeight="false" outlineLevel="0" collapsed="false">
      <c r="A1012" s="178"/>
      <c r="B1012" s="179"/>
      <c r="C1012" s="179"/>
      <c r="D1012" s="180"/>
      <c r="E1012" s="179"/>
      <c r="F1012" s="181"/>
      <c r="G1012" s="180"/>
      <c r="H1012" s="181"/>
    </row>
    <row r="1013" customFormat="false" ht="15" hidden="false" customHeight="false" outlineLevel="0" collapsed="false">
      <c r="A1013" s="178"/>
      <c r="B1013" s="179"/>
      <c r="C1013" s="179"/>
      <c r="D1013" s="180"/>
      <c r="E1013" s="179"/>
      <c r="F1013" s="181"/>
      <c r="G1013" s="180"/>
      <c r="H1013" s="181"/>
    </row>
    <row r="1014" customFormat="false" ht="15" hidden="false" customHeight="false" outlineLevel="0" collapsed="false">
      <c r="A1014" s="178"/>
      <c r="B1014" s="179"/>
      <c r="C1014" s="179"/>
      <c r="D1014" s="180"/>
      <c r="E1014" s="179"/>
      <c r="F1014" s="181"/>
      <c r="G1014" s="180"/>
      <c r="H1014" s="181"/>
    </row>
    <row r="1015" customFormat="false" ht="15" hidden="false" customHeight="false" outlineLevel="0" collapsed="false">
      <c r="A1015" s="178"/>
      <c r="B1015" s="179"/>
      <c r="C1015" s="179"/>
      <c r="D1015" s="180"/>
      <c r="E1015" s="179"/>
      <c r="F1015" s="181"/>
      <c r="G1015" s="180"/>
      <c r="H1015" s="181"/>
    </row>
    <row r="1016" customFormat="false" ht="15" hidden="false" customHeight="false" outlineLevel="0" collapsed="false">
      <c r="A1016" s="178"/>
      <c r="B1016" s="179"/>
      <c r="C1016" s="179"/>
      <c r="D1016" s="180"/>
      <c r="E1016" s="179"/>
      <c r="F1016" s="181"/>
      <c r="G1016" s="180"/>
      <c r="H1016" s="181"/>
    </row>
    <row r="1017" customFormat="false" ht="15" hidden="false" customHeight="false" outlineLevel="0" collapsed="false">
      <c r="A1017" s="178"/>
      <c r="B1017" s="179"/>
      <c r="C1017" s="179"/>
      <c r="D1017" s="180"/>
      <c r="E1017" s="179"/>
      <c r="F1017" s="181"/>
      <c r="G1017" s="180"/>
      <c r="H1017" s="181"/>
    </row>
    <row r="1018" customFormat="false" ht="15" hidden="false" customHeight="false" outlineLevel="0" collapsed="false">
      <c r="A1018" s="178"/>
      <c r="B1018" s="179"/>
      <c r="C1018" s="179"/>
      <c r="D1018" s="180"/>
      <c r="E1018" s="179"/>
      <c r="F1018" s="181"/>
      <c r="G1018" s="180"/>
      <c r="H1018" s="181"/>
    </row>
    <row r="1019" customFormat="false" ht="15" hidden="false" customHeight="false" outlineLevel="0" collapsed="false">
      <c r="A1019" s="178"/>
      <c r="B1019" s="179"/>
      <c r="C1019" s="179"/>
      <c r="D1019" s="180"/>
      <c r="E1019" s="179"/>
      <c r="F1019" s="181"/>
      <c r="G1019" s="180"/>
      <c r="H1019" s="181"/>
    </row>
    <row r="1020" customFormat="false" ht="15" hidden="false" customHeight="false" outlineLevel="0" collapsed="false">
      <c r="A1020" s="178"/>
      <c r="B1020" s="179"/>
      <c r="C1020" s="179"/>
      <c r="D1020" s="180"/>
      <c r="E1020" s="179"/>
      <c r="F1020" s="181"/>
      <c r="G1020" s="180"/>
      <c r="H1020" s="181"/>
    </row>
    <row r="1021" customFormat="false" ht="15" hidden="false" customHeight="false" outlineLevel="0" collapsed="false">
      <c r="A1021" s="178"/>
      <c r="B1021" s="179"/>
      <c r="C1021" s="179"/>
      <c r="D1021" s="180"/>
      <c r="E1021" s="179"/>
      <c r="F1021" s="181"/>
      <c r="G1021" s="180"/>
      <c r="H1021" s="181"/>
    </row>
    <row r="1022" customFormat="false" ht="15" hidden="false" customHeight="false" outlineLevel="0" collapsed="false">
      <c r="A1022" s="178"/>
      <c r="B1022" s="179"/>
      <c r="C1022" s="179"/>
      <c r="D1022" s="180"/>
      <c r="E1022" s="179"/>
      <c r="F1022" s="181"/>
      <c r="G1022" s="180"/>
      <c r="H1022" s="181"/>
    </row>
    <row r="1023" customFormat="false" ht="15" hidden="false" customHeight="false" outlineLevel="0" collapsed="false">
      <c r="A1023" s="178"/>
      <c r="B1023" s="179"/>
      <c r="C1023" s="179"/>
      <c r="D1023" s="180"/>
      <c r="E1023" s="179"/>
      <c r="F1023" s="181"/>
      <c r="G1023" s="180"/>
      <c r="H1023" s="181"/>
    </row>
    <row r="1024" customFormat="false" ht="15" hidden="false" customHeight="false" outlineLevel="0" collapsed="false">
      <c r="A1024" s="178"/>
      <c r="B1024" s="179"/>
      <c r="C1024" s="179"/>
      <c r="D1024" s="180"/>
      <c r="E1024" s="179"/>
      <c r="F1024" s="181"/>
      <c r="G1024" s="180"/>
      <c r="H1024" s="181"/>
    </row>
    <row r="1025" customFormat="false" ht="15" hidden="false" customHeight="false" outlineLevel="0" collapsed="false">
      <c r="A1025" s="178"/>
      <c r="B1025" s="179"/>
      <c r="C1025" s="179"/>
      <c r="D1025" s="180"/>
      <c r="E1025" s="179"/>
      <c r="F1025" s="181"/>
      <c r="G1025" s="180"/>
      <c r="H1025" s="181"/>
    </row>
    <row r="1026" customFormat="false" ht="15" hidden="false" customHeight="false" outlineLevel="0" collapsed="false">
      <c r="A1026" s="178"/>
      <c r="B1026" s="179"/>
      <c r="C1026" s="179"/>
      <c r="D1026" s="180"/>
      <c r="E1026" s="179"/>
      <c r="F1026" s="181"/>
      <c r="G1026" s="180"/>
      <c r="H1026" s="181"/>
    </row>
    <row r="1027" customFormat="false" ht="15" hidden="false" customHeight="false" outlineLevel="0" collapsed="false">
      <c r="A1027" s="178"/>
      <c r="B1027" s="179"/>
      <c r="C1027" s="179"/>
      <c r="D1027" s="180"/>
      <c r="E1027" s="179"/>
      <c r="F1027" s="181"/>
      <c r="G1027" s="180"/>
      <c r="H1027" s="181"/>
    </row>
    <row r="1028" customFormat="false" ht="15" hidden="false" customHeight="false" outlineLevel="0" collapsed="false">
      <c r="A1028" s="178"/>
      <c r="B1028" s="179"/>
      <c r="C1028" s="179"/>
      <c r="D1028" s="180"/>
      <c r="E1028" s="179"/>
      <c r="F1028" s="181"/>
      <c r="G1028" s="180"/>
      <c r="H1028" s="181"/>
    </row>
    <row r="1029" customFormat="false" ht="15" hidden="false" customHeight="false" outlineLevel="0" collapsed="false">
      <c r="A1029" s="178"/>
      <c r="B1029" s="179"/>
      <c r="C1029" s="179"/>
      <c r="D1029" s="180"/>
      <c r="E1029" s="179"/>
      <c r="F1029" s="181"/>
      <c r="G1029" s="180"/>
      <c r="H1029" s="181"/>
    </row>
    <row r="1030" customFormat="false" ht="15" hidden="false" customHeight="false" outlineLevel="0" collapsed="false">
      <c r="A1030" s="178"/>
      <c r="B1030" s="179"/>
      <c r="C1030" s="179"/>
      <c r="D1030" s="180"/>
      <c r="E1030" s="179"/>
      <c r="F1030" s="181"/>
      <c r="G1030" s="180"/>
      <c r="H1030" s="181"/>
    </row>
    <row r="1031" customFormat="false" ht="15" hidden="false" customHeight="false" outlineLevel="0" collapsed="false">
      <c r="A1031" s="178"/>
      <c r="B1031" s="179"/>
      <c r="C1031" s="179"/>
      <c r="D1031" s="180"/>
      <c r="E1031" s="179"/>
      <c r="F1031" s="181"/>
      <c r="G1031" s="180"/>
      <c r="H1031" s="181"/>
    </row>
    <row r="1032" customFormat="false" ht="15" hidden="false" customHeight="false" outlineLevel="0" collapsed="false">
      <c r="A1032" s="178"/>
      <c r="B1032" s="179"/>
      <c r="C1032" s="179"/>
      <c r="D1032" s="180"/>
      <c r="E1032" s="179"/>
      <c r="F1032" s="181"/>
      <c r="G1032" s="180"/>
      <c r="H1032" s="181"/>
    </row>
    <row r="1033" customFormat="false" ht="15" hidden="false" customHeight="false" outlineLevel="0" collapsed="false">
      <c r="A1033" s="178"/>
      <c r="B1033" s="179"/>
      <c r="C1033" s="179"/>
      <c r="D1033" s="180"/>
      <c r="E1033" s="179"/>
      <c r="F1033" s="181"/>
      <c r="G1033" s="180"/>
      <c r="H1033" s="181"/>
    </row>
    <row r="1034" customFormat="false" ht="15" hidden="false" customHeight="false" outlineLevel="0" collapsed="false">
      <c r="A1034" s="178"/>
      <c r="B1034" s="179"/>
      <c r="C1034" s="179"/>
      <c r="D1034" s="180"/>
      <c r="E1034" s="179"/>
      <c r="F1034" s="181"/>
      <c r="G1034" s="180"/>
      <c r="H1034" s="181"/>
    </row>
    <row r="1035" customFormat="false" ht="15" hidden="false" customHeight="false" outlineLevel="0" collapsed="false">
      <c r="A1035" s="178"/>
      <c r="B1035" s="179"/>
      <c r="C1035" s="179"/>
      <c r="D1035" s="180"/>
      <c r="E1035" s="179"/>
      <c r="F1035" s="181"/>
      <c r="G1035" s="180"/>
      <c r="H1035" s="181"/>
    </row>
    <row r="1036" customFormat="false" ht="15" hidden="false" customHeight="false" outlineLevel="0" collapsed="false">
      <c r="A1036" s="178"/>
      <c r="B1036" s="179"/>
      <c r="C1036" s="179"/>
      <c r="D1036" s="180"/>
      <c r="E1036" s="179"/>
      <c r="F1036" s="181"/>
      <c r="G1036" s="180"/>
      <c r="H1036" s="181"/>
    </row>
    <row r="1037" customFormat="false" ht="15" hidden="false" customHeight="false" outlineLevel="0" collapsed="false">
      <c r="A1037" s="178"/>
      <c r="B1037" s="179"/>
      <c r="C1037" s="179"/>
      <c r="D1037" s="180"/>
      <c r="E1037" s="179"/>
      <c r="F1037" s="181"/>
      <c r="G1037" s="180"/>
      <c r="H1037" s="181"/>
    </row>
    <row r="1038" customFormat="false" ht="15" hidden="false" customHeight="false" outlineLevel="0" collapsed="false">
      <c r="A1038" s="178"/>
      <c r="B1038" s="179"/>
      <c r="C1038" s="179"/>
      <c r="D1038" s="180"/>
      <c r="E1038" s="179"/>
      <c r="F1038" s="181"/>
      <c r="G1038" s="180"/>
      <c r="H1038" s="181"/>
    </row>
    <row r="1039" customFormat="false" ht="15" hidden="false" customHeight="false" outlineLevel="0" collapsed="false">
      <c r="A1039" s="178"/>
      <c r="B1039" s="179"/>
      <c r="C1039" s="179"/>
      <c r="D1039" s="180"/>
      <c r="E1039" s="179"/>
      <c r="F1039" s="181"/>
      <c r="G1039" s="180"/>
      <c r="H1039" s="181"/>
    </row>
    <row r="1040" customFormat="false" ht="15" hidden="false" customHeight="false" outlineLevel="0" collapsed="false">
      <c r="A1040" s="178"/>
      <c r="B1040" s="179"/>
      <c r="C1040" s="179"/>
      <c r="D1040" s="180"/>
      <c r="E1040" s="179"/>
      <c r="F1040" s="181"/>
      <c r="G1040" s="180"/>
      <c r="H1040" s="181"/>
    </row>
    <row r="1041" customFormat="false" ht="15" hidden="false" customHeight="false" outlineLevel="0" collapsed="false">
      <c r="A1041" s="178"/>
      <c r="B1041" s="179"/>
      <c r="C1041" s="179"/>
      <c r="D1041" s="180"/>
      <c r="E1041" s="179"/>
      <c r="F1041" s="181"/>
      <c r="G1041" s="180"/>
      <c r="H1041" s="181"/>
    </row>
    <row r="1044" customFormat="false" ht="24" hidden="false" customHeight="true" outlineLevel="0" collapsed="false">
      <c r="A1044" s="182" t="s">
        <v>244</v>
      </c>
      <c r="B1044" s="182"/>
      <c r="C1044" s="182"/>
      <c r="D1044" s="182"/>
      <c r="E1044" s="182"/>
      <c r="F1044" s="182"/>
      <c r="G1044" s="182"/>
      <c r="H1044" s="183" t="str">
        <f aca="false">HYPERLINK("#'Daily Dashboard'!A1","← Back to Dashboard")</f>
        <v>← Back to Dashboard</v>
      </c>
    </row>
    <row r="1045" customFormat="false" ht="28" hidden="false" customHeight="true" outlineLevel="0" collapsed="false">
      <c r="A1045" s="163" t="s">
        <v>54</v>
      </c>
      <c r="B1045" s="163" t="s">
        <v>55</v>
      </c>
      <c r="C1045" s="163" t="s">
        <v>232</v>
      </c>
      <c r="D1045" s="163" t="s">
        <v>233</v>
      </c>
      <c r="E1045" s="163" t="s">
        <v>92</v>
      </c>
      <c r="F1045" s="163" t="s">
        <v>93</v>
      </c>
      <c r="G1045" s="163" t="s">
        <v>234</v>
      </c>
      <c r="H1045" s="163" t="s">
        <v>95</v>
      </c>
    </row>
    <row r="1046" customFormat="false" ht="35.05" hidden="false" customHeight="false" outlineLevel="0" collapsed="false">
      <c r="A1046" s="184" t="str">
        <f aca="false">_xlfn._xlws.FILTER('Portfolio Register'!$A$5:$A$104,('Portfolio Register'!$A$5:$A$104&lt;&gt;"")*((('Portfolio Register'!$H$5:$H$104="DUE ≤ 30 DAYS")+('Portfolio Register'!$H$5:$H$104="DUE ≤ 90 DAYS")+('Portfolio Register'!$H$5:$H$104="DUE ≤ 180 DAYS"))),"No buildings currently match this alert")</f>
        <v>No buildings currently match this alert</v>
      </c>
      <c r="B1046" s="185" t="str">
        <f aca="false">_xlfn._xlws.FILTER('Portfolio Register'!$B$5:$B$104,('Portfolio Register'!$A$5:$A$104&lt;&gt;"")*((('Portfolio Register'!$H$5:$H$104="DUE ≤ 30 DAYS")+('Portfolio Register'!$H$5:$H$104="DUE ≤ 90 DAYS")+('Portfolio Register'!$H$5:$H$104="DUE ≤ 180 DAYS"))),"")</f>
        <v/>
      </c>
      <c r="C1046" s="185" t="str">
        <f aca="false">_xlfn._xlws.FILTER(IF('Portfolio Register'!$A$5:$A$104&lt;&gt;"","SMAA",""),('Portfolio Register'!$A$5:$A$104&lt;&gt;"")*((('Portfolio Register'!$H$5:$H$104="DUE ≤ 30 DAYS")+('Portfolio Register'!$H$5:$H$104="DUE ≤ 90 DAYS")+('Portfolio Register'!$H$5:$H$104="DUE ≤ 180 DAYS"))),"")</f>
      </c>
      <c r="D1046" s="186" t="str">
        <f aca="false">_xlfn._xlws.FILTER('Portfolio Register'!$F$5:$F$104,('Portfolio Register'!$A$5:$A$104&lt;&gt;"")*((('Portfolio Register'!$H$5:$H$104="DUE ≤ 30 DAYS")+('Portfolio Register'!$H$5:$H$104="DUE ≤ 90 DAYS")+('Portfolio Register'!$H$5:$H$104="DUE ≤ 180 DAYS"))),"")</f>
        <v/>
      </c>
      <c r="E1046" s="185" t="str">
        <f aca="false">_xlfn._xlws.FILTER('Portfolio Register'!$H$5:$H$104,('Portfolio Register'!$A$5:$A$104&lt;&gt;"")*((('Portfolio Register'!$H$5:$H$104="DUE ≤ 30 DAYS")+('Portfolio Register'!$H$5:$H$104="DUE ≤ 90 DAYS")+('Portfolio Register'!$H$5:$H$104="DUE ≤ 180 DAYS"))),"")</f>
        <v/>
      </c>
      <c r="F1046" s="187" t="str">
        <f aca="false">_xlfn._xlws.FILTER('Portfolio Register'!$V$5:$V$104,('Portfolio Register'!$A$5:$A$104&lt;&gt;"")*((('Portfolio Register'!$H$5:$H$104="DUE ≤ 30 DAYS")+('Portfolio Register'!$H$5:$H$104="DUE ≤ 90 DAYS")+('Portfolio Register'!$H$5:$H$104="DUE ≤ 180 DAYS"))),"")</f>
        <v/>
      </c>
      <c r="G1046" s="186" t="str">
        <f aca="false">_xlfn._xlws.FILTER('Portfolio Register'!$W$5:$W$104,('Portfolio Register'!$A$5:$A$104&lt;&gt;"")*((('Portfolio Register'!$H$5:$H$104="DUE ≤ 30 DAYS")+('Portfolio Register'!$H$5:$H$104="DUE ≤ 90 DAYS")+('Portfolio Register'!$H$5:$H$104="DUE ≤ 180 DAYS"))),"")</f>
        <v/>
      </c>
      <c r="H1046" s="187" t="str">
        <f aca="false">_xlfn._xlws.FILTER('Portfolio Register'!$X$5:$X$104,('Portfolio Register'!$A$5:$A$104&lt;&gt;"")*((('Portfolio Register'!$H$5:$H$104="DUE ≤ 30 DAYS")+('Portfolio Register'!$H$5:$H$104="DUE ≤ 90 DAYS")+('Portfolio Register'!$H$5:$H$104="DUE ≤ 180 DAYS"))),"")</f>
        <v/>
      </c>
    </row>
    <row r="1047" customFormat="false" ht="15" hidden="false" customHeight="false" outlineLevel="0" collapsed="false">
      <c r="A1047" s="188"/>
      <c r="B1047" s="189"/>
      <c r="C1047" s="189"/>
      <c r="D1047" s="190"/>
      <c r="E1047" s="189"/>
      <c r="F1047" s="191"/>
      <c r="G1047" s="190"/>
      <c r="H1047" s="191"/>
    </row>
    <row r="1048" customFormat="false" ht="15" hidden="false" customHeight="false" outlineLevel="0" collapsed="false">
      <c r="A1048" s="188"/>
      <c r="B1048" s="189"/>
      <c r="C1048" s="189"/>
      <c r="D1048" s="190"/>
      <c r="E1048" s="189"/>
      <c r="F1048" s="191"/>
      <c r="G1048" s="190"/>
      <c r="H1048" s="191"/>
    </row>
    <row r="1049" customFormat="false" ht="15" hidden="false" customHeight="false" outlineLevel="0" collapsed="false">
      <c r="A1049" s="188"/>
      <c r="B1049" s="189"/>
      <c r="C1049" s="189"/>
      <c r="D1049" s="190"/>
      <c r="E1049" s="189"/>
      <c r="F1049" s="191"/>
      <c r="G1049" s="190"/>
      <c r="H1049" s="191"/>
    </row>
    <row r="1050" customFormat="false" ht="15" hidden="false" customHeight="false" outlineLevel="0" collapsed="false">
      <c r="A1050" s="188"/>
      <c r="B1050" s="189"/>
      <c r="C1050" s="189"/>
      <c r="D1050" s="190"/>
      <c r="E1050" s="189"/>
      <c r="F1050" s="191"/>
      <c r="G1050" s="190"/>
      <c r="H1050" s="191"/>
    </row>
    <row r="1051" customFormat="false" ht="15" hidden="false" customHeight="false" outlineLevel="0" collapsed="false">
      <c r="A1051" s="188"/>
      <c r="B1051" s="189"/>
      <c r="C1051" s="189"/>
      <c r="D1051" s="190"/>
      <c r="E1051" s="189"/>
      <c r="F1051" s="191"/>
      <c r="G1051" s="190"/>
      <c r="H1051" s="191"/>
    </row>
    <row r="1052" customFormat="false" ht="15" hidden="false" customHeight="false" outlineLevel="0" collapsed="false">
      <c r="A1052" s="188"/>
      <c r="B1052" s="189"/>
      <c r="C1052" s="189"/>
      <c r="D1052" s="190"/>
      <c r="E1052" s="189"/>
      <c r="F1052" s="191"/>
      <c r="G1052" s="190"/>
      <c r="H1052" s="191"/>
    </row>
    <row r="1053" customFormat="false" ht="15" hidden="false" customHeight="false" outlineLevel="0" collapsed="false">
      <c r="A1053" s="188"/>
      <c r="B1053" s="189"/>
      <c r="C1053" s="189"/>
      <c r="D1053" s="190"/>
      <c r="E1053" s="189"/>
      <c r="F1053" s="191"/>
      <c r="G1053" s="190"/>
      <c r="H1053" s="191"/>
    </row>
    <row r="1054" customFormat="false" ht="15" hidden="false" customHeight="false" outlineLevel="0" collapsed="false">
      <c r="A1054" s="188"/>
      <c r="B1054" s="189"/>
      <c r="C1054" s="189"/>
      <c r="D1054" s="190"/>
      <c r="E1054" s="189"/>
      <c r="F1054" s="191"/>
      <c r="G1054" s="190"/>
      <c r="H1054" s="191"/>
    </row>
    <row r="1055" customFormat="false" ht="15" hidden="false" customHeight="false" outlineLevel="0" collapsed="false">
      <c r="A1055" s="188"/>
      <c r="B1055" s="189"/>
      <c r="C1055" s="189"/>
      <c r="D1055" s="190"/>
      <c r="E1055" s="189"/>
      <c r="F1055" s="191"/>
      <c r="G1055" s="190"/>
      <c r="H1055" s="191"/>
    </row>
    <row r="1056" customFormat="false" ht="15" hidden="false" customHeight="false" outlineLevel="0" collapsed="false">
      <c r="A1056" s="188"/>
      <c r="B1056" s="189"/>
      <c r="C1056" s="189"/>
      <c r="D1056" s="190"/>
      <c r="E1056" s="189"/>
      <c r="F1056" s="191"/>
      <c r="G1056" s="190"/>
      <c r="H1056" s="191"/>
    </row>
    <row r="1057" customFormat="false" ht="15" hidden="false" customHeight="false" outlineLevel="0" collapsed="false">
      <c r="A1057" s="188"/>
      <c r="B1057" s="189"/>
      <c r="C1057" s="189"/>
      <c r="D1057" s="190"/>
      <c r="E1057" s="189"/>
      <c r="F1057" s="191"/>
      <c r="G1057" s="190"/>
      <c r="H1057" s="191"/>
    </row>
    <row r="1058" customFormat="false" ht="15" hidden="false" customHeight="false" outlineLevel="0" collapsed="false">
      <c r="A1058" s="188"/>
      <c r="B1058" s="189"/>
      <c r="C1058" s="189"/>
      <c r="D1058" s="190"/>
      <c r="E1058" s="189"/>
      <c r="F1058" s="191"/>
      <c r="G1058" s="190"/>
      <c r="H1058" s="191"/>
    </row>
    <row r="1059" customFormat="false" ht="15" hidden="false" customHeight="false" outlineLevel="0" collapsed="false">
      <c r="A1059" s="188"/>
      <c r="B1059" s="189"/>
      <c r="C1059" s="189"/>
      <c r="D1059" s="190"/>
      <c r="E1059" s="189"/>
      <c r="F1059" s="191"/>
      <c r="G1059" s="190"/>
      <c r="H1059" s="191"/>
    </row>
    <row r="1060" customFormat="false" ht="15" hidden="false" customHeight="false" outlineLevel="0" collapsed="false">
      <c r="A1060" s="188"/>
      <c r="B1060" s="189"/>
      <c r="C1060" s="189"/>
      <c r="D1060" s="190"/>
      <c r="E1060" s="189"/>
      <c r="F1060" s="191"/>
      <c r="G1060" s="190"/>
      <c r="H1060" s="191"/>
    </row>
    <row r="1061" customFormat="false" ht="15" hidden="false" customHeight="false" outlineLevel="0" collapsed="false">
      <c r="A1061" s="188"/>
      <c r="B1061" s="189"/>
      <c r="C1061" s="189"/>
      <c r="D1061" s="190"/>
      <c r="E1061" s="189"/>
      <c r="F1061" s="191"/>
      <c r="G1061" s="190"/>
      <c r="H1061" s="191"/>
    </row>
    <row r="1062" customFormat="false" ht="15" hidden="false" customHeight="false" outlineLevel="0" collapsed="false">
      <c r="A1062" s="188"/>
      <c r="B1062" s="189"/>
      <c r="C1062" s="189"/>
      <c r="D1062" s="190"/>
      <c r="E1062" s="189"/>
      <c r="F1062" s="191"/>
      <c r="G1062" s="190"/>
      <c r="H1062" s="191"/>
    </row>
    <row r="1063" customFormat="false" ht="15" hidden="false" customHeight="false" outlineLevel="0" collapsed="false">
      <c r="A1063" s="188"/>
      <c r="B1063" s="189"/>
      <c r="C1063" s="189"/>
      <c r="D1063" s="190"/>
      <c r="E1063" s="189"/>
      <c r="F1063" s="191"/>
      <c r="G1063" s="190"/>
      <c r="H1063" s="191"/>
    </row>
    <row r="1064" customFormat="false" ht="15" hidden="false" customHeight="false" outlineLevel="0" collapsed="false">
      <c r="A1064" s="188"/>
      <c r="B1064" s="189"/>
      <c r="C1064" s="189"/>
      <c r="D1064" s="190"/>
      <c r="E1064" s="189"/>
      <c r="F1064" s="191"/>
      <c r="G1064" s="190"/>
      <c r="H1064" s="191"/>
    </row>
    <row r="1065" customFormat="false" ht="15" hidden="false" customHeight="false" outlineLevel="0" collapsed="false">
      <c r="A1065" s="188"/>
      <c r="B1065" s="189"/>
      <c r="C1065" s="189"/>
      <c r="D1065" s="190"/>
      <c r="E1065" s="189"/>
      <c r="F1065" s="191"/>
      <c r="G1065" s="190"/>
      <c r="H1065" s="191"/>
    </row>
    <row r="1066" customFormat="false" ht="15" hidden="false" customHeight="false" outlineLevel="0" collapsed="false">
      <c r="A1066" s="188"/>
      <c r="B1066" s="189"/>
      <c r="C1066" s="189"/>
      <c r="D1066" s="190"/>
      <c r="E1066" s="189"/>
      <c r="F1066" s="191"/>
      <c r="G1066" s="190"/>
      <c r="H1066" s="191"/>
    </row>
    <row r="1067" customFormat="false" ht="15" hidden="false" customHeight="false" outlineLevel="0" collapsed="false">
      <c r="A1067" s="188"/>
      <c r="B1067" s="189"/>
      <c r="C1067" s="189"/>
      <c r="D1067" s="190"/>
      <c r="E1067" s="189"/>
      <c r="F1067" s="191"/>
      <c r="G1067" s="190"/>
      <c r="H1067" s="191"/>
    </row>
    <row r="1068" customFormat="false" ht="15" hidden="false" customHeight="false" outlineLevel="0" collapsed="false">
      <c r="A1068" s="188"/>
      <c r="B1068" s="189"/>
      <c r="C1068" s="189"/>
      <c r="D1068" s="190"/>
      <c r="E1068" s="189"/>
      <c r="F1068" s="191"/>
      <c r="G1068" s="190"/>
      <c r="H1068" s="191"/>
    </row>
    <row r="1069" customFormat="false" ht="15" hidden="false" customHeight="false" outlineLevel="0" collapsed="false">
      <c r="A1069" s="188"/>
      <c r="B1069" s="189"/>
      <c r="C1069" s="189"/>
      <c r="D1069" s="190"/>
      <c r="E1069" s="189"/>
      <c r="F1069" s="191"/>
      <c r="G1069" s="190"/>
      <c r="H1069" s="191"/>
    </row>
    <row r="1070" customFormat="false" ht="15" hidden="false" customHeight="false" outlineLevel="0" collapsed="false">
      <c r="A1070" s="188"/>
      <c r="B1070" s="189"/>
      <c r="C1070" s="189"/>
      <c r="D1070" s="190"/>
      <c r="E1070" s="189"/>
      <c r="F1070" s="191"/>
      <c r="G1070" s="190"/>
      <c r="H1070" s="191"/>
    </row>
    <row r="1071" customFormat="false" ht="15" hidden="false" customHeight="false" outlineLevel="0" collapsed="false">
      <c r="A1071" s="188"/>
      <c r="B1071" s="189"/>
      <c r="C1071" s="189"/>
      <c r="D1071" s="190"/>
      <c r="E1071" s="189"/>
      <c r="F1071" s="191"/>
      <c r="G1071" s="190"/>
      <c r="H1071" s="191"/>
    </row>
    <row r="1072" customFormat="false" ht="15" hidden="false" customHeight="false" outlineLevel="0" collapsed="false">
      <c r="A1072" s="188"/>
      <c r="B1072" s="189"/>
      <c r="C1072" s="189"/>
      <c r="D1072" s="190"/>
      <c r="E1072" s="189"/>
      <c r="F1072" s="191"/>
      <c r="G1072" s="190"/>
      <c r="H1072" s="191"/>
    </row>
    <row r="1073" customFormat="false" ht="15" hidden="false" customHeight="false" outlineLevel="0" collapsed="false">
      <c r="A1073" s="188"/>
      <c r="B1073" s="189"/>
      <c r="C1073" s="189"/>
      <c r="D1073" s="190"/>
      <c r="E1073" s="189"/>
      <c r="F1073" s="191"/>
      <c r="G1073" s="190"/>
      <c r="H1073" s="191"/>
    </row>
    <row r="1074" customFormat="false" ht="15" hidden="false" customHeight="false" outlineLevel="0" collapsed="false">
      <c r="A1074" s="188"/>
      <c r="B1074" s="189"/>
      <c r="C1074" s="189"/>
      <c r="D1074" s="190"/>
      <c r="E1074" s="189"/>
      <c r="F1074" s="191"/>
      <c r="G1074" s="190"/>
      <c r="H1074" s="191"/>
    </row>
    <row r="1075" customFormat="false" ht="15" hidden="false" customHeight="false" outlineLevel="0" collapsed="false">
      <c r="A1075" s="188"/>
      <c r="B1075" s="189"/>
      <c r="C1075" s="189"/>
      <c r="D1075" s="190"/>
      <c r="E1075" s="189"/>
      <c r="F1075" s="191"/>
      <c r="G1075" s="190"/>
      <c r="H1075" s="191"/>
    </row>
    <row r="1076" customFormat="false" ht="15" hidden="false" customHeight="false" outlineLevel="0" collapsed="false">
      <c r="A1076" s="188"/>
      <c r="B1076" s="189"/>
      <c r="C1076" s="189"/>
      <c r="D1076" s="190"/>
      <c r="E1076" s="189"/>
      <c r="F1076" s="191"/>
      <c r="G1076" s="190"/>
      <c r="H1076" s="191"/>
    </row>
    <row r="1077" customFormat="false" ht="15" hidden="false" customHeight="false" outlineLevel="0" collapsed="false">
      <c r="A1077" s="188"/>
      <c r="B1077" s="189"/>
      <c r="C1077" s="189"/>
      <c r="D1077" s="190"/>
      <c r="E1077" s="189"/>
      <c r="F1077" s="191"/>
      <c r="G1077" s="190"/>
      <c r="H1077" s="191"/>
    </row>
    <row r="1078" customFormat="false" ht="15" hidden="false" customHeight="false" outlineLevel="0" collapsed="false">
      <c r="A1078" s="188"/>
      <c r="B1078" s="189"/>
      <c r="C1078" s="189"/>
      <c r="D1078" s="190"/>
      <c r="E1078" s="189"/>
      <c r="F1078" s="191"/>
      <c r="G1078" s="190"/>
      <c r="H1078" s="191"/>
    </row>
    <row r="1079" customFormat="false" ht="15" hidden="false" customHeight="false" outlineLevel="0" collapsed="false">
      <c r="A1079" s="188"/>
      <c r="B1079" s="189"/>
      <c r="C1079" s="189"/>
      <c r="D1079" s="190"/>
      <c r="E1079" s="189"/>
      <c r="F1079" s="191"/>
      <c r="G1079" s="190"/>
      <c r="H1079" s="191"/>
    </row>
    <row r="1080" customFormat="false" ht="15" hidden="false" customHeight="false" outlineLevel="0" collapsed="false">
      <c r="A1080" s="188"/>
      <c r="B1080" s="189"/>
      <c r="C1080" s="189"/>
      <c r="D1080" s="190"/>
      <c r="E1080" s="189"/>
      <c r="F1080" s="191"/>
      <c r="G1080" s="190"/>
      <c r="H1080" s="191"/>
    </row>
    <row r="1081" customFormat="false" ht="15" hidden="false" customHeight="false" outlineLevel="0" collapsed="false">
      <c r="A1081" s="188"/>
      <c r="B1081" s="189"/>
      <c r="C1081" s="189"/>
      <c r="D1081" s="190"/>
      <c r="E1081" s="189"/>
      <c r="F1081" s="191"/>
      <c r="G1081" s="190"/>
      <c r="H1081" s="191"/>
    </row>
    <row r="1082" customFormat="false" ht="15" hidden="false" customHeight="false" outlineLevel="0" collapsed="false">
      <c r="A1082" s="188"/>
      <c r="B1082" s="189"/>
      <c r="C1082" s="189"/>
      <c r="D1082" s="190"/>
      <c r="E1082" s="189"/>
      <c r="F1082" s="191"/>
      <c r="G1082" s="190"/>
      <c r="H1082" s="191"/>
    </row>
    <row r="1083" customFormat="false" ht="15" hidden="false" customHeight="false" outlineLevel="0" collapsed="false">
      <c r="A1083" s="188"/>
      <c r="B1083" s="189"/>
      <c r="C1083" s="189"/>
      <c r="D1083" s="190"/>
      <c r="E1083" s="189"/>
      <c r="F1083" s="191"/>
      <c r="G1083" s="190"/>
      <c r="H1083" s="191"/>
    </row>
    <row r="1084" customFormat="false" ht="15" hidden="false" customHeight="false" outlineLevel="0" collapsed="false">
      <c r="A1084" s="188"/>
      <c r="B1084" s="189"/>
      <c r="C1084" s="189"/>
      <c r="D1084" s="190"/>
      <c r="E1084" s="189"/>
      <c r="F1084" s="191"/>
      <c r="G1084" s="190"/>
      <c r="H1084" s="191"/>
    </row>
    <row r="1085" customFormat="false" ht="15" hidden="false" customHeight="false" outlineLevel="0" collapsed="false">
      <c r="A1085" s="188"/>
      <c r="B1085" s="189"/>
      <c r="C1085" s="189"/>
      <c r="D1085" s="190"/>
      <c r="E1085" s="189"/>
      <c r="F1085" s="191"/>
      <c r="G1085" s="190"/>
      <c r="H1085" s="191"/>
    </row>
    <row r="1086" customFormat="false" ht="15" hidden="false" customHeight="false" outlineLevel="0" collapsed="false">
      <c r="A1086" s="188"/>
      <c r="B1086" s="189"/>
      <c r="C1086" s="189"/>
      <c r="D1086" s="190"/>
      <c r="E1086" s="189"/>
      <c r="F1086" s="191"/>
      <c r="G1086" s="190"/>
      <c r="H1086" s="191"/>
    </row>
    <row r="1087" customFormat="false" ht="15" hidden="false" customHeight="false" outlineLevel="0" collapsed="false">
      <c r="A1087" s="188"/>
      <c r="B1087" s="189"/>
      <c r="C1087" s="189"/>
      <c r="D1087" s="190"/>
      <c r="E1087" s="189"/>
      <c r="F1087" s="191"/>
      <c r="G1087" s="190"/>
      <c r="H1087" s="191"/>
    </row>
    <row r="1088" customFormat="false" ht="15" hidden="false" customHeight="false" outlineLevel="0" collapsed="false">
      <c r="A1088" s="188"/>
      <c r="B1088" s="189"/>
      <c r="C1088" s="189"/>
      <c r="D1088" s="190"/>
      <c r="E1088" s="189"/>
      <c r="F1088" s="191"/>
      <c r="G1088" s="190"/>
      <c r="H1088" s="191"/>
    </row>
    <row r="1089" customFormat="false" ht="15" hidden="false" customHeight="false" outlineLevel="0" collapsed="false">
      <c r="A1089" s="188"/>
      <c r="B1089" s="189"/>
      <c r="C1089" s="189"/>
      <c r="D1089" s="190"/>
      <c r="E1089" s="189"/>
      <c r="F1089" s="191"/>
      <c r="G1089" s="190"/>
      <c r="H1089" s="191"/>
    </row>
    <row r="1090" customFormat="false" ht="15" hidden="false" customHeight="false" outlineLevel="0" collapsed="false">
      <c r="A1090" s="188"/>
      <c r="B1090" s="189"/>
      <c r="C1090" s="189"/>
      <c r="D1090" s="190"/>
      <c r="E1090" s="189"/>
      <c r="F1090" s="191"/>
      <c r="G1090" s="190"/>
      <c r="H1090" s="191"/>
    </row>
    <row r="1091" customFormat="false" ht="15" hidden="false" customHeight="false" outlineLevel="0" collapsed="false">
      <c r="A1091" s="188"/>
      <c r="B1091" s="189"/>
      <c r="C1091" s="189"/>
      <c r="D1091" s="190"/>
      <c r="E1091" s="189"/>
      <c r="F1091" s="191"/>
      <c r="G1091" s="190"/>
      <c r="H1091" s="191"/>
    </row>
    <row r="1092" customFormat="false" ht="15" hidden="false" customHeight="false" outlineLevel="0" collapsed="false">
      <c r="A1092" s="188"/>
      <c r="B1092" s="189"/>
      <c r="C1092" s="189"/>
      <c r="D1092" s="190"/>
      <c r="E1092" s="189"/>
      <c r="F1092" s="191"/>
      <c r="G1092" s="190"/>
      <c r="H1092" s="191"/>
    </row>
    <row r="1093" customFormat="false" ht="15" hidden="false" customHeight="false" outlineLevel="0" collapsed="false">
      <c r="A1093" s="188"/>
      <c r="B1093" s="189"/>
      <c r="C1093" s="189"/>
      <c r="D1093" s="190"/>
      <c r="E1093" s="189"/>
      <c r="F1093" s="191"/>
      <c r="G1093" s="190"/>
      <c r="H1093" s="191"/>
    </row>
    <row r="1094" customFormat="false" ht="15" hidden="false" customHeight="false" outlineLevel="0" collapsed="false">
      <c r="A1094" s="188"/>
      <c r="B1094" s="189"/>
      <c r="C1094" s="189"/>
      <c r="D1094" s="190"/>
      <c r="E1094" s="189"/>
      <c r="F1094" s="191"/>
      <c r="G1094" s="190"/>
      <c r="H1094" s="191"/>
    </row>
    <row r="1095" customFormat="false" ht="15" hidden="false" customHeight="false" outlineLevel="0" collapsed="false">
      <c r="A1095" s="188"/>
      <c r="B1095" s="189"/>
      <c r="C1095" s="189"/>
      <c r="D1095" s="190"/>
      <c r="E1095" s="189"/>
      <c r="F1095" s="191"/>
      <c r="G1095" s="190"/>
      <c r="H1095" s="191"/>
    </row>
    <row r="1096" customFormat="false" ht="15" hidden="false" customHeight="false" outlineLevel="0" collapsed="false">
      <c r="A1096" s="188"/>
      <c r="B1096" s="189"/>
      <c r="C1096" s="189"/>
      <c r="D1096" s="190"/>
      <c r="E1096" s="189"/>
      <c r="F1096" s="191"/>
      <c r="G1096" s="190"/>
      <c r="H1096" s="191"/>
    </row>
    <row r="1097" customFormat="false" ht="15" hidden="false" customHeight="false" outlineLevel="0" collapsed="false">
      <c r="A1097" s="188"/>
      <c r="B1097" s="189"/>
      <c r="C1097" s="189"/>
      <c r="D1097" s="190"/>
      <c r="E1097" s="189"/>
      <c r="F1097" s="191"/>
      <c r="G1097" s="190"/>
      <c r="H1097" s="191"/>
    </row>
    <row r="1098" customFormat="false" ht="15" hidden="false" customHeight="false" outlineLevel="0" collapsed="false">
      <c r="A1098" s="188"/>
      <c r="B1098" s="189"/>
      <c r="C1098" s="189"/>
      <c r="D1098" s="190"/>
      <c r="E1098" s="189"/>
      <c r="F1098" s="191"/>
      <c r="G1098" s="190"/>
      <c r="H1098" s="191"/>
    </row>
    <row r="1099" customFormat="false" ht="15" hidden="false" customHeight="false" outlineLevel="0" collapsed="false">
      <c r="A1099" s="188"/>
      <c r="B1099" s="189"/>
      <c r="C1099" s="189"/>
      <c r="D1099" s="190"/>
      <c r="E1099" s="189"/>
      <c r="F1099" s="191"/>
      <c r="G1099" s="190"/>
      <c r="H1099" s="191"/>
    </row>
    <row r="1100" customFormat="false" ht="15" hidden="false" customHeight="false" outlineLevel="0" collapsed="false">
      <c r="A1100" s="188"/>
      <c r="B1100" s="189"/>
      <c r="C1100" s="189"/>
      <c r="D1100" s="190"/>
      <c r="E1100" s="189"/>
      <c r="F1100" s="191"/>
      <c r="G1100" s="190"/>
      <c r="H1100" s="191"/>
    </row>
    <row r="1101" customFormat="false" ht="15" hidden="false" customHeight="false" outlineLevel="0" collapsed="false">
      <c r="A1101" s="188"/>
      <c r="B1101" s="189"/>
      <c r="C1101" s="189"/>
      <c r="D1101" s="190"/>
      <c r="E1101" s="189"/>
      <c r="F1101" s="191"/>
      <c r="G1101" s="190"/>
      <c r="H1101" s="191"/>
    </row>
    <row r="1102" customFormat="false" ht="15" hidden="false" customHeight="false" outlineLevel="0" collapsed="false">
      <c r="A1102" s="188"/>
      <c r="B1102" s="189"/>
      <c r="C1102" s="189"/>
      <c r="D1102" s="190"/>
      <c r="E1102" s="189"/>
      <c r="F1102" s="191"/>
      <c r="G1102" s="190"/>
      <c r="H1102" s="191"/>
    </row>
    <row r="1103" customFormat="false" ht="15" hidden="false" customHeight="false" outlineLevel="0" collapsed="false">
      <c r="A1103" s="188"/>
      <c r="B1103" s="189"/>
      <c r="C1103" s="189"/>
      <c r="D1103" s="190"/>
      <c r="E1103" s="189"/>
      <c r="F1103" s="191"/>
      <c r="G1103" s="190"/>
      <c r="H1103" s="191"/>
    </row>
    <row r="1104" customFormat="false" ht="15" hidden="false" customHeight="false" outlineLevel="0" collapsed="false">
      <c r="A1104" s="188"/>
      <c r="B1104" s="189"/>
      <c r="C1104" s="189"/>
      <c r="D1104" s="190"/>
      <c r="E1104" s="189"/>
      <c r="F1104" s="191"/>
      <c r="G1104" s="190"/>
      <c r="H1104" s="191"/>
    </row>
    <row r="1105" customFormat="false" ht="15" hidden="false" customHeight="false" outlineLevel="0" collapsed="false">
      <c r="A1105" s="188"/>
      <c r="B1105" s="189"/>
      <c r="C1105" s="189"/>
      <c r="D1105" s="190"/>
      <c r="E1105" s="189"/>
      <c r="F1105" s="191"/>
      <c r="G1105" s="190"/>
      <c r="H1105" s="191"/>
    </row>
    <row r="1106" customFormat="false" ht="15" hidden="false" customHeight="false" outlineLevel="0" collapsed="false">
      <c r="A1106" s="188"/>
      <c r="B1106" s="189"/>
      <c r="C1106" s="189"/>
      <c r="D1106" s="190"/>
      <c r="E1106" s="189"/>
      <c r="F1106" s="191"/>
      <c r="G1106" s="190"/>
      <c r="H1106" s="191"/>
    </row>
    <row r="1107" customFormat="false" ht="15" hidden="false" customHeight="false" outlineLevel="0" collapsed="false">
      <c r="A1107" s="188"/>
      <c r="B1107" s="189"/>
      <c r="C1107" s="189"/>
      <c r="D1107" s="190"/>
      <c r="E1107" s="189"/>
      <c r="F1107" s="191"/>
      <c r="G1107" s="190"/>
      <c r="H1107" s="191"/>
    </row>
    <row r="1108" customFormat="false" ht="15" hidden="false" customHeight="false" outlineLevel="0" collapsed="false">
      <c r="A1108" s="188"/>
      <c r="B1108" s="189"/>
      <c r="C1108" s="189"/>
      <c r="D1108" s="190"/>
      <c r="E1108" s="189"/>
      <c r="F1108" s="191"/>
      <c r="G1108" s="190"/>
      <c r="H1108" s="191"/>
    </row>
    <row r="1109" customFormat="false" ht="15" hidden="false" customHeight="false" outlineLevel="0" collapsed="false">
      <c r="A1109" s="188"/>
      <c r="B1109" s="189"/>
      <c r="C1109" s="189"/>
      <c r="D1109" s="190"/>
      <c r="E1109" s="189"/>
      <c r="F1109" s="191"/>
      <c r="G1109" s="190"/>
      <c r="H1109" s="191"/>
    </row>
    <row r="1110" customFormat="false" ht="15" hidden="false" customHeight="false" outlineLevel="0" collapsed="false">
      <c r="A1110" s="188"/>
      <c r="B1110" s="189"/>
      <c r="C1110" s="189"/>
      <c r="D1110" s="190"/>
      <c r="E1110" s="189"/>
      <c r="F1110" s="191"/>
      <c r="G1110" s="190"/>
      <c r="H1110" s="191"/>
    </row>
    <row r="1111" customFormat="false" ht="15" hidden="false" customHeight="false" outlineLevel="0" collapsed="false">
      <c r="A1111" s="188"/>
      <c r="B1111" s="189"/>
      <c r="C1111" s="189"/>
      <c r="D1111" s="190"/>
      <c r="E1111" s="189"/>
      <c r="F1111" s="191"/>
      <c r="G1111" s="190"/>
      <c r="H1111" s="191"/>
    </row>
    <row r="1112" customFormat="false" ht="15" hidden="false" customHeight="false" outlineLevel="0" collapsed="false">
      <c r="A1112" s="188"/>
      <c r="B1112" s="189"/>
      <c r="C1112" s="189"/>
      <c r="D1112" s="190"/>
      <c r="E1112" s="189"/>
      <c r="F1112" s="191"/>
      <c r="G1112" s="190"/>
      <c r="H1112" s="191"/>
    </row>
    <row r="1113" customFormat="false" ht="15" hidden="false" customHeight="false" outlineLevel="0" collapsed="false">
      <c r="A1113" s="188"/>
      <c r="B1113" s="189"/>
      <c r="C1113" s="189"/>
      <c r="D1113" s="190"/>
      <c r="E1113" s="189"/>
      <c r="F1113" s="191"/>
      <c r="G1113" s="190"/>
      <c r="H1113" s="191"/>
    </row>
    <row r="1114" customFormat="false" ht="15" hidden="false" customHeight="false" outlineLevel="0" collapsed="false">
      <c r="A1114" s="188"/>
      <c r="B1114" s="189"/>
      <c r="C1114" s="189"/>
      <c r="D1114" s="190"/>
      <c r="E1114" s="189"/>
      <c r="F1114" s="191"/>
      <c r="G1114" s="190"/>
      <c r="H1114" s="191"/>
    </row>
    <row r="1115" customFormat="false" ht="15" hidden="false" customHeight="false" outlineLevel="0" collapsed="false">
      <c r="A1115" s="188"/>
      <c r="B1115" s="189"/>
      <c r="C1115" s="189"/>
      <c r="D1115" s="190"/>
      <c r="E1115" s="189"/>
      <c r="F1115" s="191"/>
      <c r="G1115" s="190"/>
      <c r="H1115" s="191"/>
    </row>
    <row r="1116" customFormat="false" ht="15" hidden="false" customHeight="false" outlineLevel="0" collapsed="false">
      <c r="A1116" s="188"/>
      <c r="B1116" s="189"/>
      <c r="C1116" s="189"/>
      <c r="D1116" s="190"/>
      <c r="E1116" s="189"/>
      <c r="F1116" s="191"/>
      <c r="G1116" s="190"/>
      <c r="H1116" s="191"/>
    </row>
    <row r="1117" customFormat="false" ht="15" hidden="false" customHeight="false" outlineLevel="0" collapsed="false">
      <c r="A1117" s="188"/>
      <c r="B1117" s="189"/>
      <c r="C1117" s="189"/>
      <c r="D1117" s="190"/>
      <c r="E1117" s="189"/>
      <c r="F1117" s="191"/>
      <c r="G1117" s="190"/>
      <c r="H1117" s="191"/>
    </row>
    <row r="1118" customFormat="false" ht="15" hidden="false" customHeight="false" outlineLevel="0" collapsed="false">
      <c r="A1118" s="188"/>
      <c r="B1118" s="189"/>
      <c r="C1118" s="189"/>
      <c r="D1118" s="190"/>
      <c r="E1118" s="189"/>
      <c r="F1118" s="191"/>
      <c r="G1118" s="190"/>
      <c r="H1118" s="191"/>
    </row>
    <row r="1119" customFormat="false" ht="15" hidden="false" customHeight="false" outlineLevel="0" collapsed="false">
      <c r="A1119" s="188"/>
      <c r="B1119" s="189"/>
      <c r="C1119" s="189"/>
      <c r="D1119" s="190"/>
      <c r="E1119" s="189"/>
      <c r="F1119" s="191"/>
      <c r="G1119" s="190"/>
      <c r="H1119" s="191"/>
    </row>
    <row r="1120" customFormat="false" ht="15" hidden="false" customHeight="false" outlineLevel="0" collapsed="false">
      <c r="A1120" s="188"/>
      <c r="B1120" s="189"/>
      <c r="C1120" s="189"/>
      <c r="D1120" s="190"/>
      <c r="E1120" s="189"/>
      <c r="F1120" s="191"/>
      <c r="G1120" s="190"/>
      <c r="H1120" s="191"/>
    </row>
    <row r="1121" customFormat="false" ht="15" hidden="false" customHeight="false" outlineLevel="0" collapsed="false">
      <c r="A1121" s="188"/>
      <c r="B1121" s="189"/>
      <c r="C1121" s="189"/>
      <c r="D1121" s="190"/>
      <c r="E1121" s="189"/>
      <c r="F1121" s="191"/>
      <c r="G1121" s="190"/>
      <c r="H1121" s="191"/>
    </row>
    <row r="1122" customFormat="false" ht="15" hidden="false" customHeight="false" outlineLevel="0" collapsed="false">
      <c r="A1122" s="188"/>
      <c r="B1122" s="189"/>
      <c r="C1122" s="189"/>
      <c r="D1122" s="190"/>
      <c r="E1122" s="189"/>
      <c r="F1122" s="191"/>
      <c r="G1122" s="190"/>
      <c r="H1122" s="191"/>
    </row>
    <row r="1123" customFormat="false" ht="15" hidden="false" customHeight="false" outlineLevel="0" collapsed="false">
      <c r="A1123" s="188"/>
      <c r="B1123" s="189"/>
      <c r="C1123" s="189"/>
      <c r="D1123" s="190"/>
      <c r="E1123" s="189"/>
      <c r="F1123" s="191"/>
      <c r="G1123" s="190"/>
      <c r="H1123" s="191"/>
    </row>
    <row r="1124" customFormat="false" ht="15" hidden="false" customHeight="false" outlineLevel="0" collapsed="false">
      <c r="A1124" s="188"/>
      <c r="B1124" s="189"/>
      <c r="C1124" s="189"/>
      <c r="D1124" s="190"/>
      <c r="E1124" s="189"/>
      <c r="F1124" s="191"/>
      <c r="G1124" s="190"/>
      <c r="H1124" s="191"/>
    </row>
    <row r="1125" customFormat="false" ht="15" hidden="false" customHeight="false" outlineLevel="0" collapsed="false">
      <c r="A1125" s="188"/>
      <c r="B1125" s="189"/>
      <c r="C1125" s="189"/>
      <c r="D1125" s="190"/>
      <c r="E1125" s="189"/>
      <c r="F1125" s="191"/>
      <c r="G1125" s="190"/>
      <c r="H1125" s="191"/>
    </row>
    <row r="1126" customFormat="false" ht="15" hidden="false" customHeight="false" outlineLevel="0" collapsed="false">
      <c r="A1126" s="188"/>
      <c r="B1126" s="189"/>
      <c r="C1126" s="189"/>
      <c r="D1126" s="190"/>
      <c r="E1126" s="189"/>
      <c r="F1126" s="191"/>
      <c r="G1126" s="190"/>
      <c r="H1126" s="191"/>
    </row>
    <row r="1127" customFormat="false" ht="15" hidden="false" customHeight="false" outlineLevel="0" collapsed="false">
      <c r="A1127" s="188"/>
      <c r="B1127" s="189"/>
      <c r="C1127" s="189"/>
      <c r="D1127" s="190"/>
      <c r="E1127" s="189"/>
      <c r="F1127" s="191"/>
      <c r="G1127" s="190"/>
      <c r="H1127" s="191"/>
    </row>
    <row r="1128" customFormat="false" ht="15" hidden="false" customHeight="false" outlineLevel="0" collapsed="false">
      <c r="A1128" s="188"/>
      <c r="B1128" s="189"/>
      <c r="C1128" s="189"/>
      <c r="D1128" s="190"/>
      <c r="E1128" s="189"/>
      <c r="F1128" s="191"/>
      <c r="G1128" s="190"/>
      <c r="H1128" s="191"/>
    </row>
    <row r="1129" customFormat="false" ht="15" hidden="false" customHeight="false" outlineLevel="0" collapsed="false">
      <c r="A1129" s="188"/>
      <c r="B1129" s="189"/>
      <c r="C1129" s="189"/>
      <c r="D1129" s="190"/>
      <c r="E1129" s="189"/>
      <c r="F1129" s="191"/>
      <c r="G1129" s="190"/>
      <c r="H1129" s="191"/>
    </row>
    <row r="1130" customFormat="false" ht="15" hidden="false" customHeight="false" outlineLevel="0" collapsed="false">
      <c r="A1130" s="188"/>
      <c r="B1130" s="189"/>
      <c r="C1130" s="189"/>
      <c r="D1130" s="190"/>
      <c r="E1130" s="189"/>
      <c r="F1130" s="191"/>
      <c r="G1130" s="190"/>
      <c r="H1130" s="191"/>
    </row>
    <row r="1131" customFormat="false" ht="15" hidden="false" customHeight="false" outlineLevel="0" collapsed="false">
      <c r="A1131" s="188"/>
      <c r="B1131" s="189"/>
      <c r="C1131" s="189"/>
      <c r="D1131" s="190"/>
      <c r="E1131" s="189"/>
      <c r="F1131" s="191"/>
      <c r="G1131" s="190"/>
      <c r="H1131" s="191"/>
    </row>
    <row r="1132" customFormat="false" ht="15" hidden="false" customHeight="false" outlineLevel="0" collapsed="false">
      <c r="A1132" s="188"/>
      <c r="B1132" s="189"/>
      <c r="C1132" s="189"/>
      <c r="D1132" s="190"/>
      <c r="E1132" s="189"/>
      <c r="F1132" s="191"/>
      <c r="G1132" s="190"/>
      <c r="H1132" s="191"/>
    </row>
    <row r="1133" customFormat="false" ht="15" hidden="false" customHeight="false" outlineLevel="0" collapsed="false">
      <c r="A1133" s="188"/>
      <c r="B1133" s="189"/>
      <c r="C1133" s="189"/>
      <c r="D1133" s="190"/>
      <c r="E1133" s="189"/>
      <c r="F1133" s="191"/>
      <c r="G1133" s="190"/>
      <c r="H1133" s="191"/>
    </row>
    <row r="1134" customFormat="false" ht="15" hidden="false" customHeight="false" outlineLevel="0" collapsed="false">
      <c r="A1134" s="188"/>
      <c r="B1134" s="189"/>
      <c r="C1134" s="189"/>
      <c r="D1134" s="190"/>
      <c r="E1134" s="189"/>
      <c r="F1134" s="191"/>
      <c r="G1134" s="190"/>
      <c r="H1134" s="191"/>
    </row>
    <row r="1135" customFormat="false" ht="15" hidden="false" customHeight="false" outlineLevel="0" collapsed="false">
      <c r="A1135" s="188"/>
      <c r="B1135" s="189"/>
      <c r="C1135" s="189"/>
      <c r="D1135" s="190"/>
      <c r="E1135" s="189"/>
      <c r="F1135" s="191"/>
      <c r="G1135" s="190"/>
      <c r="H1135" s="191"/>
    </row>
    <row r="1136" customFormat="false" ht="15" hidden="false" customHeight="false" outlineLevel="0" collapsed="false">
      <c r="A1136" s="188"/>
      <c r="B1136" s="189"/>
      <c r="C1136" s="189"/>
      <c r="D1136" s="190"/>
      <c r="E1136" s="189"/>
      <c r="F1136" s="191"/>
      <c r="G1136" s="190"/>
      <c r="H1136" s="191"/>
    </row>
    <row r="1137" customFormat="false" ht="15" hidden="false" customHeight="false" outlineLevel="0" collapsed="false">
      <c r="A1137" s="188"/>
      <c r="B1137" s="189"/>
      <c r="C1137" s="189"/>
      <c r="D1137" s="190"/>
      <c r="E1137" s="189"/>
      <c r="F1137" s="191"/>
      <c r="G1137" s="190"/>
      <c r="H1137" s="191"/>
    </row>
    <row r="1138" customFormat="false" ht="15" hidden="false" customHeight="false" outlineLevel="0" collapsed="false">
      <c r="A1138" s="188"/>
      <c r="B1138" s="189"/>
      <c r="C1138" s="189"/>
      <c r="D1138" s="190"/>
      <c r="E1138" s="189"/>
      <c r="F1138" s="191"/>
      <c r="G1138" s="190"/>
      <c r="H1138" s="191"/>
    </row>
    <row r="1139" customFormat="false" ht="15" hidden="false" customHeight="false" outlineLevel="0" collapsed="false">
      <c r="A1139" s="188"/>
      <c r="B1139" s="189"/>
      <c r="C1139" s="189"/>
      <c r="D1139" s="190"/>
      <c r="E1139" s="189"/>
      <c r="F1139" s="191"/>
      <c r="G1139" s="190"/>
      <c r="H1139" s="191"/>
    </row>
    <row r="1140" customFormat="false" ht="15" hidden="false" customHeight="false" outlineLevel="0" collapsed="false">
      <c r="A1140" s="188"/>
      <c r="B1140" s="189"/>
      <c r="C1140" s="189"/>
      <c r="D1140" s="190"/>
      <c r="E1140" s="189"/>
      <c r="F1140" s="191"/>
      <c r="G1140" s="190"/>
      <c r="H1140" s="191"/>
    </row>
    <row r="1141" customFormat="false" ht="15" hidden="false" customHeight="false" outlineLevel="0" collapsed="false">
      <c r="A1141" s="188"/>
      <c r="B1141" s="189"/>
      <c r="C1141" s="189"/>
      <c r="D1141" s="190"/>
      <c r="E1141" s="189"/>
      <c r="F1141" s="191"/>
      <c r="G1141" s="190"/>
      <c r="H1141" s="191"/>
    </row>
    <row r="1142" customFormat="false" ht="15" hidden="false" customHeight="false" outlineLevel="0" collapsed="false">
      <c r="A1142" s="188"/>
      <c r="B1142" s="189"/>
      <c r="C1142" s="189"/>
      <c r="D1142" s="190"/>
      <c r="E1142" s="189"/>
      <c r="F1142" s="191"/>
      <c r="G1142" s="190"/>
      <c r="H1142" s="191"/>
    </row>
    <row r="1143" customFormat="false" ht="15" hidden="false" customHeight="false" outlineLevel="0" collapsed="false">
      <c r="A1143" s="188"/>
      <c r="B1143" s="189"/>
      <c r="C1143" s="189"/>
      <c r="D1143" s="190"/>
      <c r="E1143" s="189"/>
      <c r="F1143" s="191"/>
      <c r="G1143" s="190"/>
      <c r="H1143" s="191"/>
    </row>
    <row r="1144" customFormat="false" ht="15" hidden="false" customHeight="false" outlineLevel="0" collapsed="false">
      <c r="A1144" s="188"/>
      <c r="B1144" s="189"/>
      <c r="C1144" s="189"/>
      <c r="D1144" s="190"/>
      <c r="E1144" s="189"/>
      <c r="F1144" s="191"/>
      <c r="G1144" s="190"/>
      <c r="H1144" s="191"/>
    </row>
    <row r="1145" customFormat="false" ht="15" hidden="false" customHeight="false" outlineLevel="0" collapsed="false">
      <c r="A1145" s="188"/>
      <c r="B1145" s="189"/>
      <c r="C1145" s="189"/>
      <c r="D1145" s="190"/>
      <c r="E1145" s="189"/>
      <c r="F1145" s="191"/>
      <c r="G1145" s="190"/>
      <c r="H1145" s="191"/>
    </row>
    <row r="1148" customFormat="false" ht="24" hidden="false" customHeight="true" outlineLevel="0" collapsed="false">
      <c r="A1148" s="182" t="s">
        <v>245</v>
      </c>
      <c r="B1148" s="182"/>
      <c r="C1148" s="182"/>
      <c r="D1148" s="182"/>
      <c r="E1148" s="182"/>
      <c r="F1148" s="182"/>
      <c r="G1148" s="182"/>
      <c r="H1148" s="183" t="str">
        <f aca="false">HYPERLINK("#'Daily Dashboard'!A1","← Back to Dashboard")</f>
        <v>← Back to Dashboard</v>
      </c>
    </row>
    <row r="1149" customFormat="false" ht="28" hidden="false" customHeight="true" outlineLevel="0" collapsed="false">
      <c r="A1149" s="163" t="s">
        <v>54</v>
      </c>
      <c r="B1149" s="163" t="s">
        <v>55</v>
      </c>
      <c r="C1149" s="163" t="s">
        <v>232</v>
      </c>
      <c r="D1149" s="163" t="s">
        <v>233</v>
      </c>
      <c r="E1149" s="163" t="s">
        <v>92</v>
      </c>
      <c r="F1149" s="163" t="s">
        <v>93</v>
      </c>
      <c r="G1149" s="163" t="s">
        <v>234</v>
      </c>
      <c r="H1149" s="163" t="s">
        <v>95</v>
      </c>
    </row>
    <row r="1150" customFormat="false" ht="35.05" hidden="false" customHeight="false" outlineLevel="0" collapsed="false">
      <c r="A1150" s="184" t="str">
        <f aca="false">_xlfn._xlws.FILTER('Portfolio Register'!$A$5:$A$104,('Portfolio Register'!$A$5:$A$104&lt;&gt;"")*((('Portfolio Register'!$L$5:$L$104="DUE ≤ 30 DAYS")+('Portfolio Register'!$L$5:$L$104="DUE ≤ 90 DAYS"))),"No buildings currently match this alert")</f>
        <v>No buildings currently match this alert</v>
      </c>
      <c r="B1150" s="185" t="str">
        <f aca="false">_xlfn._xlws.FILTER('Portfolio Register'!$B$5:$B$104,('Portfolio Register'!$A$5:$A$104&lt;&gt;"")*((('Portfolio Register'!$L$5:$L$104="DUE ≤ 30 DAYS")+('Portfolio Register'!$L$5:$L$104="DUE ≤ 90 DAYS"))),"")</f>
        <v/>
      </c>
      <c r="C1150" s="185" t="str">
        <f aca="false">_xlfn._xlws.FILTER(IF('Portfolio Register'!$A$5:$A$104&lt;&gt;"","AFSS",""),('Portfolio Register'!$A$5:$A$104&lt;&gt;"")*((('Portfolio Register'!$L$5:$L$104="DUE ≤ 30 DAYS")+('Portfolio Register'!$L$5:$L$104="DUE ≤ 90 DAYS"))),"")</f>
      </c>
      <c r="D1150" s="186" t="str">
        <f aca="false">_xlfn._xlws.FILTER('Portfolio Register'!$J$5:$J$104,('Portfolio Register'!$A$5:$A$104&lt;&gt;"")*((('Portfolio Register'!$L$5:$L$104="DUE ≤ 30 DAYS")+('Portfolio Register'!$L$5:$L$104="DUE ≤ 90 DAYS"))),"")</f>
        <v/>
      </c>
      <c r="E1150" s="185" t="str">
        <f aca="false">_xlfn._xlws.FILTER('Portfolio Register'!$L$5:$L$104,('Portfolio Register'!$A$5:$A$104&lt;&gt;"")*((('Portfolio Register'!$L$5:$L$104="DUE ≤ 30 DAYS")+('Portfolio Register'!$L$5:$L$104="DUE ≤ 90 DAYS"))),"")</f>
        <v/>
      </c>
      <c r="F1150" s="187" t="str">
        <f aca="false">_xlfn._xlws.FILTER('Portfolio Register'!$V$5:$V$104,('Portfolio Register'!$A$5:$A$104&lt;&gt;"")*((('Portfolio Register'!$L$5:$L$104="DUE ≤ 30 DAYS")+('Portfolio Register'!$L$5:$L$104="DUE ≤ 90 DAYS"))),"")</f>
        <v/>
      </c>
      <c r="G1150" s="186" t="str">
        <f aca="false">_xlfn._xlws.FILTER('Portfolio Register'!$W$5:$W$104,('Portfolio Register'!$A$5:$A$104&lt;&gt;"")*((('Portfolio Register'!$L$5:$L$104="DUE ≤ 30 DAYS")+('Portfolio Register'!$L$5:$L$104="DUE ≤ 90 DAYS"))),"")</f>
        <v/>
      </c>
      <c r="H1150" s="187" t="str">
        <f aca="false">_xlfn._xlws.FILTER('Portfolio Register'!$X$5:$X$104,('Portfolio Register'!$A$5:$A$104&lt;&gt;"")*((('Portfolio Register'!$L$5:$L$104="DUE ≤ 30 DAYS")+('Portfolio Register'!$L$5:$L$104="DUE ≤ 90 DAYS"))),"")</f>
        <v/>
      </c>
    </row>
    <row r="1151" customFormat="false" ht="15" hidden="false" customHeight="false" outlineLevel="0" collapsed="false">
      <c r="A1151" s="188"/>
      <c r="B1151" s="189"/>
      <c r="C1151" s="189"/>
      <c r="D1151" s="190"/>
      <c r="E1151" s="189"/>
      <c r="F1151" s="191"/>
      <c r="G1151" s="190"/>
      <c r="H1151" s="191"/>
    </row>
    <row r="1152" customFormat="false" ht="15" hidden="false" customHeight="false" outlineLevel="0" collapsed="false">
      <c r="A1152" s="188"/>
      <c r="B1152" s="189"/>
      <c r="C1152" s="189"/>
      <c r="D1152" s="190"/>
      <c r="E1152" s="189"/>
      <c r="F1152" s="191"/>
      <c r="G1152" s="190"/>
      <c r="H1152" s="191"/>
    </row>
    <row r="1153" customFormat="false" ht="15" hidden="false" customHeight="false" outlineLevel="0" collapsed="false">
      <c r="A1153" s="188"/>
      <c r="B1153" s="189"/>
      <c r="C1153" s="189"/>
      <c r="D1153" s="190"/>
      <c r="E1153" s="189"/>
      <c r="F1153" s="191"/>
      <c r="G1153" s="190"/>
      <c r="H1153" s="191"/>
    </row>
    <row r="1154" customFormat="false" ht="15" hidden="false" customHeight="false" outlineLevel="0" collapsed="false">
      <c r="A1154" s="188"/>
      <c r="B1154" s="189"/>
      <c r="C1154" s="189"/>
      <c r="D1154" s="190"/>
      <c r="E1154" s="189"/>
      <c r="F1154" s="191"/>
      <c r="G1154" s="190"/>
      <c r="H1154" s="191"/>
    </row>
    <row r="1155" customFormat="false" ht="15" hidden="false" customHeight="false" outlineLevel="0" collapsed="false">
      <c r="A1155" s="188"/>
      <c r="B1155" s="189"/>
      <c r="C1155" s="189"/>
      <c r="D1155" s="190"/>
      <c r="E1155" s="189"/>
      <c r="F1155" s="191"/>
      <c r="G1155" s="190"/>
      <c r="H1155" s="191"/>
    </row>
    <row r="1156" customFormat="false" ht="15" hidden="false" customHeight="false" outlineLevel="0" collapsed="false">
      <c r="A1156" s="188"/>
      <c r="B1156" s="189"/>
      <c r="C1156" s="189"/>
      <c r="D1156" s="190"/>
      <c r="E1156" s="189"/>
      <c r="F1156" s="191"/>
      <c r="G1156" s="190"/>
      <c r="H1156" s="191"/>
    </row>
    <row r="1157" customFormat="false" ht="15" hidden="false" customHeight="false" outlineLevel="0" collapsed="false">
      <c r="A1157" s="188"/>
      <c r="B1157" s="189"/>
      <c r="C1157" s="189"/>
      <c r="D1157" s="190"/>
      <c r="E1157" s="189"/>
      <c r="F1157" s="191"/>
      <c r="G1157" s="190"/>
      <c r="H1157" s="191"/>
    </row>
    <row r="1158" customFormat="false" ht="15" hidden="false" customHeight="false" outlineLevel="0" collapsed="false">
      <c r="A1158" s="188"/>
      <c r="B1158" s="189"/>
      <c r="C1158" s="189"/>
      <c r="D1158" s="190"/>
      <c r="E1158" s="189"/>
      <c r="F1158" s="191"/>
      <c r="G1158" s="190"/>
      <c r="H1158" s="191"/>
    </row>
    <row r="1159" customFormat="false" ht="15" hidden="false" customHeight="false" outlineLevel="0" collapsed="false">
      <c r="A1159" s="188"/>
      <c r="B1159" s="189"/>
      <c r="C1159" s="189"/>
      <c r="D1159" s="190"/>
      <c r="E1159" s="189"/>
      <c r="F1159" s="191"/>
      <c r="G1159" s="190"/>
      <c r="H1159" s="191"/>
    </row>
    <row r="1160" customFormat="false" ht="15" hidden="false" customHeight="false" outlineLevel="0" collapsed="false">
      <c r="A1160" s="188"/>
      <c r="B1160" s="189"/>
      <c r="C1160" s="189"/>
      <c r="D1160" s="190"/>
      <c r="E1160" s="189"/>
      <c r="F1160" s="191"/>
      <c r="G1160" s="190"/>
      <c r="H1160" s="191"/>
    </row>
    <row r="1161" customFormat="false" ht="15" hidden="false" customHeight="false" outlineLevel="0" collapsed="false">
      <c r="A1161" s="188"/>
      <c r="B1161" s="189"/>
      <c r="C1161" s="189"/>
      <c r="D1161" s="190"/>
      <c r="E1161" s="189"/>
      <c r="F1161" s="191"/>
      <c r="G1161" s="190"/>
      <c r="H1161" s="191"/>
    </row>
    <row r="1162" customFormat="false" ht="15" hidden="false" customHeight="false" outlineLevel="0" collapsed="false">
      <c r="A1162" s="188"/>
      <c r="B1162" s="189"/>
      <c r="C1162" s="189"/>
      <c r="D1162" s="190"/>
      <c r="E1162" s="189"/>
      <c r="F1162" s="191"/>
      <c r="G1162" s="190"/>
      <c r="H1162" s="191"/>
    </row>
    <row r="1163" customFormat="false" ht="15" hidden="false" customHeight="false" outlineLevel="0" collapsed="false">
      <c r="A1163" s="188"/>
      <c r="B1163" s="189"/>
      <c r="C1163" s="189"/>
      <c r="D1163" s="190"/>
      <c r="E1163" s="189"/>
      <c r="F1163" s="191"/>
      <c r="G1163" s="190"/>
      <c r="H1163" s="191"/>
    </row>
    <row r="1164" customFormat="false" ht="15" hidden="false" customHeight="false" outlineLevel="0" collapsed="false">
      <c r="A1164" s="188"/>
      <c r="B1164" s="189"/>
      <c r="C1164" s="189"/>
      <c r="D1164" s="190"/>
      <c r="E1164" s="189"/>
      <c r="F1164" s="191"/>
      <c r="G1164" s="190"/>
      <c r="H1164" s="191"/>
    </row>
    <row r="1165" customFormat="false" ht="15" hidden="false" customHeight="false" outlineLevel="0" collapsed="false">
      <c r="A1165" s="188"/>
      <c r="B1165" s="189"/>
      <c r="C1165" s="189"/>
      <c r="D1165" s="190"/>
      <c r="E1165" s="189"/>
      <c r="F1165" s="191"/>
      <c r="G1165" s="190"/>
      <c r="H1165" s="191"/>
    </row>
    <row r="1166" customFormat="false" ht="15" hidden="false" customHeight="false" outlineLevel="0" collapsed="false">
      <c r="A1166" s="188"/>
      <c r="B1166" s="189"/>
      <c r="C1166" s="189"/>
      <c r="D1166" s="190"/>
      <c r="E1166" s="189"/>
      <c r="F1166" s="191"/>
      <c r="G1166" s="190"/>
      <c r="H1166" s="191"/>
    </row>
    <row r="1167" customFormat="false" ht="15" hidden="false" customHeight="false" outlineLevel="0" collapsed="false">
      <c r="A1167" s="188"/>
      <c r="B1167" s="189"/>
      <c r="C1167" s="189"/>
      <c r="D1167" s="190"/>
      <c r="E1167" s="189"/>
      <c r="F1167" s="191"/>
      <c r="G1167" s="190"/>
      <c r="H1167" s="191"/>
    </row>
    <row r="1168" customFormat="false" ht="15" hidden="false" customHeight="false" outlineLevel="0" collapsed="false">
      <c r="A1168" s="188"/>
      <c r="B1168" s="189"/>
      <c r="C1168" s="189"/>
      <c r="D1168" s="190"/>
      <c r="E1168" s="189"/>
      <c r="F1168" s="191"/>
      <c r="G1168" s="190"/>
      <c r="H1168" s="191"/>
    </row>
    <row r="1169" customFormat="false" ht="15" hidden="false" customHeight="false" outlineLevel="0" collapsed="false">
      <c r="A1169" s="188"/>
      <c r="B1169" s="189"/>
      <c r="C1169" s="189"/>
      <c r="D1169" s="190"/>
      <c r="E1169" s="189"/>
      <c r="F1169" s="191"/>
      <c r="G1169" s="190"/>
      <c r="H1169" s="191"/>
    </row>
    <row r="1170" customFormat="false" ht="15" hidden="false" customHeight="false" outlineLevel="0" collapsed="false">
      <c r="A1170" s="188"/>
      <c r="B1170" s="189"/>
      <c r="C1170" s="189"/>
      <c r="D1170" s="190"/>
      <c r="E1170" s="189"/>
      <c r="F1170" s="191"/>
      <c r="G1170" s="190"/>
      <c r="H1170" s="191"/>
    </row>
    <row r="1171" customFormat="false" ht="15" hidden="false" customHeight="false" outlineLevel="0" collapsed="false">
      <c r="A1171" s="188"/>
      <c r="B1171" s="189"/>
      <c r="C1171" s="189"/>
      <c r="D1171" s="190"/>
      <c r="E1171" s="189"/>
      <c r="F1171" s="191"/>
      <c r="G1171" s="190"/>
      <c r="H1171" s="191"/>
    </row>
    <row r="1172" customFormat="false" ht="15" hidden="false" customHeight="false" outlineLevel="0" collapsed="false">
      <c r="A1172" s="188"/>
      <c r="B1172" s="189"/>
      <c r="C1172" s="189"/>
      <c r="D1172" s="190"/>
      <c r="E1172" s="189"/>
      <c r="F1172" s="191"/>
      <c r="G1172" s="190"/>
      <c r="H1172" s="191"/>
    </row>
    <row r="1173" customFormat="false" ht="15" hidden="false" customHeight="false" outlineLevel="0" collapsed="false">
      <c r="A1173" s="188"/>
      <c r="B1173" s="189"/>
      <c r="C1173" s="189"/>
      <c r="D1173" s="190"/>
      <c r="E1173" s="189"/>
      <c r="F1173" s="191"/>
      <c r="G1173" s="190"/>
      <c r="H1173" s="191"/>
    </row>
    <row r="1174" customFormat="false" ht="15" hidden="false" customHeight="false" outlineLevel="0" collapsed="false">
      <c r="A1174" s="188"/>
      <c r="B1174" s="189"/>
      <c r="C1174" s="189"/>
      <c r="D1174" s="190"/>
      <c r="E1174" s="189"/>
      <c r="F1174" s="191"/>
      <c r="G1174" s="190"/>
      <c r="H1174" s="191"/>
    </row>
    <row r="1175" customFormat="false" ht="15" hidden="false" customHeight="false" outlineLevel="0" collapsed="false">
      <c r="A1175" s="188"/>
      <c r="B1175" s="189"/>
      <c r="C1175" s="189"/>
      <c r="D1175" s="190"/>
      <c r="E1175" s="189"/>
      <c r="F1175" s="191"/>
      <c r="G1175" s="190"/>
      <c r="H1175" s="191"/>
    </row>
    <row r="1176" customFormat="false" ht="15" hidden="false" customHeight="false" outlineLevel="0" collapsed="false">
      <c r="A1176" s="188"/>
      <c r="B1176" s="189"/>
      <c r="C1176" s="189"/>
      <c r="D1176" s="190"/>
      <c r="E1176" s="189"/>
      <c r="F1176" s="191"/>
      <c r="G1176" s="190"/>
      <c r="H1176" s="191"/>
    </row>
    <row r="1177" customFormat="false" ht="15" hidden="false" customHeight="false" outlineLevel="0" collapsed="false">
      <c r="A1177" s="188"/>
      <c r="B1177" s="189"/>
      <c r="C1177" s="189"/>
      <c r="D1177" s="190"/>
      <c r="E1177" s="189"/>
      <c r="F1177" s="191"/>
      <c r="G1177" s="190"/>
      <c r="H1177" s="191"/>
    </row>
    <row r="1178" customFormat="false" ht="15" hidden="false" customHeight="false" outlineLevel="0" collapsed="false">
      <c r="A1178" s="188"/>
      <c r="B1178" s="189"/>
      <c r="C1178" s="189"/>
      <c r="D1178" s="190"/>
      <c r="E1178" s="189"/>
      <c r="F1178" s="191"/>
      <c r="G1178" s="190"/>
      <c r="H1178" s="191"/>
    </row>
    <row r="1179" customFormat="false" ht="15" hidden="false" customHeight="false" outlineLevel="0" collapsed="false">
      <c r="A1179" s="188"/>
      <c r="B1179" s="189"/>
      <c r="C1179" s="189"/>
      <c r="D1179" s="190"/>
      <c r="E1179" s="189"/>
      <c r="F1179" s="191"/>
      <c r="G1179" s="190"/>
      <c r="H1179" s="191"/>
    </row>
    <row r="1180" customFormat="false" ht="15" hidden="false" customHeight="false" outlineLevel="0" collapsed="false">
      <c r="A1180" s="188"/>
      <c r="B1180" s="189"/>
      <c r="C1180" s="189"/>
      <c r="D1180" s="190"/>
      <c r="E1180" s="189"/>
      <c r="F1180" s="191"/>
      <c r="G1180" s="190"/>
      <c r="H1180" s="191"/>
    </row>
    <row r="1181" customFormat="false" ht="15" hidden="false" customHeight="false" outlineLevel="0" collapsed="false">
      <c r="A1181" s="188"/>
      <c r="B1181" s="189"/>
      <c r="C1181" s="189"/>
      <c r="D1181" s="190"/>
      <c r="E1181" s="189"/>
      <c r="F1181" s="191"/>
      <c r="G1181" s="190"/>
      <c r="H1181" s="191"/>
    </row>
    <row r="1182" customFormat="false" ht="15" hidden="false" customHeight="false" outlineLevel="0" collapsed="false">
      <c r="A1182" s="188"/>
      <c r="B1182" s="189"/>
      <c r="C1182" s="189"/>
      <c r="D1182" s="190"/>
      <c r="E1182" s="189"/>
      <c r="F1182" s="191"/>
      <c r="G1182" s="190"/>
      <c r="H1182" s="191"/>
    </row>
    <row r="1183" customFormat="false" ht="15" hidden="false" customHeight="false" outlineLevel="0" collapsed="false">
      <c r="A1183" s="188"/>
      <c r="B1183" s="189"/>
      <c r="C1183" s="189"/>
      <c r="D1183" s="190"/>
      <c r="E1183" s="189"/>
      <c r="F1183" s="191"/>
      <c r="G1183" s="190"/>
      <c r="H1183" s="191"/>
    </row>
    <row r="1184" customFormat="false" ht="15" hidden="false" customHeight="false" outlineLevel="0" collapsed="false">
      <c r="A1184" s="188"/>
      <c r="B1184" s="189"/>
      <c r="C1184" s="189"/>
      <c r="D1184" s="190"/>
      <c r="E1184" s="189"/>
      <c r="F1184" s="191"/>
      <c r="G1184" s="190"/>
      <c r="H1184" s="191"/>
    </row>
    <row r="1185" customFormat="false" ht="15" hidden="false" customHeight="false" outlineLevel="0" collapsed="false">
      <c r="A1185" s="188"/>
      <c r="B1185" s="189"/>
      <c r="C1185" s="189"/>
      <c r="D1185" s="190"/>
      <c r="E1185" s="189"/>
      <c r="F1185" s="191"/>
      <c r="G1185" s="190"/>
      <c r="H1185" s="191"/>
    </row>
    <row r="1186" customFormat="false" ht="15" hidden="false" customHeight="false" outlineLevel="0" collapsed="false">
      <c r="A1186" s="188"/>
      <c r="B1186" s="189"/>
      <c r="C1186" s="189"/>
      <c r="D1186" s="190"/>
      <c r="E1186" s="189"/>
      <c r="F1186" s="191"/>
      <c r="G1186" s="190"/>
      <c r="H1186" s="191"/>
    </row>
    <row r="1187" customFormat="false" ht="15" hidden="false" customHeight="false" outlineLevel="0" collapsed="false">
      <c r="A1187" s="188"/>
      <c r="B1187" s="189"/>
      <c r="C1187" s="189"/>
      <c r="D1187" s="190"/>
      <c r="E1187" s="189"/>
      <c r="F1187" s="191"/>
      <c r="G1187" s="190"/>
      <c r="H1187" s="191"/>
    </row>
    <row r="1188" customFormat="false" ht="15" hidden="false" customHeight="false" outlineLevel="0" collapsed="false">
      <c r="A1188" s="188"/>
      <c r="B1188" s="189"/>
      <c r="C1188" s="189"/>
      <c r="D1188" s="190"/>
      <c r="E1188" s="189"/>
      <c r="F1188" s="191"/>
      <c r="G1188" s="190"/>
      <c r="H1188" s="191"/>
    </row>
    <row r="1189" customFormat="false" ht="15" hidden="false" customHeight="false" outlineLevel="0" collapsed="false">
      <c r="A1189" s="188"/>
      <c r="B1189" s="189"/>
      <c r="C1189" s="189"/>
      <c r="D1189" s="190"/>
      <c r="E1189" s="189"/>
      <c r="F1189" s="191"/>
      <c r="G1189" s="190"/>
      <c r="H1189" s="191"/>
    </row>
    <row r="1190" customFormat="false" ht="15" hidden="false" customHeight="false" outlineLevel="0" collapsed="false">
      <c r="A1190" s="188"/>
      <c r="B1190" s="189"/>
      <c r="C1190" s="189"/>
      <c r="D1190" s="190"/>
      <c r="E1190" s="189"/>
      <c r="F1190" s="191"/>
      <c r="G1190" s="190"/>
      <c r="H1190" s="191"/>
    </row>
    <row r="1191" customFormat="false" ht="15" hidden="false" customHeight="false" outlineLevel="0" collapsed="false">
      <c r="A1191" s="188"/>
      <c r="B1191" s="189"/>
      <c r="C1191" s="189"/>
      <c r="D1191" s="190"/>
      <c r="E1191" s="189"/>
      <c r="F1191" s="191"/>
      <c r="G1191" s="190"/>
      <c r="H1191" s="191"/>
    </row>
    <row r="1192" customFormat="false" ht="15" hidden="false" customHeight="false" outlineLevel="0" collapsed="false">
      <c r="A1192" s="188"/>
      <c r="B1192" s="189"/>
      <c r="C1192" s="189"/>
      <c r="D1192" s="190"/>
      <c r="E1192" s="189"/>
      <c r="F1192" s="191"/>
      <c r="G1192" s="190"/>
      <c r="H1192" s="191"/>
    </row>
    <row r="1193" customFormat="false" ht="15" hidden="false" customHeight="false" outlineLevel="0" collapsed="false">
      <c r="A1193" s="188"/>
      <c r="B1193" s="189"/>
      <c r="C1193" s="189"/>
      <c r="D1193" s="190"/>
      <c r="E1193" s="189"/>
      <c r="F1193" s="191"/>
      <c r="G1193" s="190"/>
      <c r="H1193" s="191"/>
    </row>
    <row r="1194" customFormat="false" ht="15" hidden="false" customHeight="false" outlineLevel="0" collapsed="false">
      <c r="A1194" s="188"/>
      <c r="B1194" s="189"/>
      <c r="C1194" s="189"/>
      <c r="D1194" s="190"/>
      <c r="E1194" s="189"/>
      <c r="F1194" s="191"/>
      <c r="G1194" s="190"/>
      <c r="H1194" s="191"/>
    </row>
    <row r="1195" customFormat="false" ht="15" hidden="false" customHeight="false" outlineLevel="0" collapsed="false">
      <c r="A1195" s="188"/>
      <c r="B1195" s="189"/>
      <c r="C1195" s="189"/>
      <c r="D1195" s="190"/>
      <c r="E1195" s="189"/>
      <c r="F1195" s="191"/>
      <c r="G1195" s="190"/>
      <c r="H1195" s="191"/>
    </row>
    <row r="1196" customFormat="false" ht="15" hidden="false" customHeight="false" outlineLevel="0" collapsed="false">
      <c r="A1196" s="188"/>
      <c r="B1196" s="189"/>
      <c r="C1196" s="189"/>
      <c r="D1196" s="190"/>
      <c r="E1196" s="189"/>
      <c r="F1196" s="191"/>
      <c r="G1196" s="190"/>
      <c r="H1196" s="191"/>
    </row>
    <row r="1197" customFormat="false" ht="15" hidden="false" customHeight="false" outlineLevel="0" collapsed="false">
      <c r="A1197" s="188"/>
      <c r="B1197" s="189"/>
      <c r="C1197" s="189"/>
      <c r="D1197" s="190"/>
      <c r="E1197" s="189"/>
      <c r="F1197" s="191"/>
      <c r="G1197" s="190"/>
      <c r="H1197" s="191"/>
    </row>
    <row r="1198" customFormat="false" ht="15" hidden="false" customHeight="false" outlineLevel="0" collapsed="false">
      <c r="A1198" s="188"/>
      <c r="B1198" s="189"/>
      <c r="C1198" s="189"/>
      <c r="D1198" s="190"/>
      <c r="E1198" s="189"/>
      <c r="F1198" s="191"/>
      <c r="G1198" s="190"/>
      <c r="H1198" s="191"/>
    </row>
    <row r="1199" customFormat="false" ht="15" hidden="false" customHeight="false" outlineLevel="0" collapsed="false">
      <c r="A1199" s="188"/>
      <c r="B1199" s="189"/>
      <c r="C1199" s="189"/>
      <c r="D1199" s="190"/>
      <c r="E1199" s="189"/>
      <c r="F1199" s="191"/>
      <c r="G1199" s="190"/>
      <c r="H1199" s="191"/>
    </row>
    <row r="1200" customFormat="false" ht="15" hidden="false" customHeight="false" outlineLevel="0" collapsed="false">
      <c r="A1200" s="188"/>
      <c r="B1200" s="189"/>
      <c r="C1200" s="189"/>
      <c r="D1200" s="190"/>
      <c r="E1200" s="189"/>
      <c r="F1200" s="191"/>
      <c r="G1200" s="190"/>
      <c r="H1200" s="191"/>
    </row>
    <row r="1201" customFormat="false" ht="15" hidden="false" customHeight="false" outlineLevel="0" collapsed="false">
      <c r="A1201" s="188"/>
      <c r="B1201" s="189"/>
      <c r="C1201" s="189"/>
      <c r="D1201" s="190"/>
      <c r="E1201" s="189"/>
      <c r="F1201" s="191"/>
      <c r="G1201" s="190"/>
      <c r="H1201" s="191"/>
    </row>
    <row r="1202" customFormat="false" ht="15" hidden="false" customHeight="false" outlineLevel="0" collapsed="false">
      <c r="A1202" s="188"/>
      <c r="B1202" s="189"/>
      <c r="C1202" s="189"/>
      <c r="D1202" s="190"/>
      <c r="E1202" s="189"/>
      <c r="F1202" s="191"/>
      <c r="G1202" s="190"/>
      <c r="H1202" s="191"/>
    </row>
    <row r="1203" customFormat="false" ht="15" hidden="false" customHeight="false" outlineLevel="0" collapsed="false">
      <c r="A1203" s="188"/>
      <c r="B1203" s="189"/>
      <c r="C1203" s="189"/>
      <c r="D1203" s="190"/>
      <c r="E1203" s="189"/>
      <c r="F1203" s="191"/>
      <c r="G1203" s="190"/>
      <c r="H1203" s="191"/>
    </row>
    <row r="1204" customFormat="false" ht="15" hidden="false" customHeight="false" outlineLevel="0" collapsed="false">
      <c r="A1204" s="188"/>
      <c r="B1204" s="189"/>
      <c r="C1204" s="189"/>
      <c r="D1204" s="190"/>
      <c r="E1204" s="189"/>
      <c r="F1204" s="191"/>
      <c r="G1204" s="190"/>
      <c r="H1204" s="191"/>
    </row>
    <row r="1205" customFormat="false" ht="15" hidden="false" customHeight="false" outlineLevel="0" collapsed="false">
      <c r="A1205" s="188"/>
      <c r="B1205" s="189"/>
      <c r="C1205" s="189"/>
      <c r="D1205" s="190"/>
      <c r="E1205" s="189"/>
      <c r="F1205" s="191"/>
      <c r="G1205" s="190"/>
      <c r="H1205" s="191"/>
    </row>
    <row r="1206" customFormat="false" ht="15" hidden="false" customHeight="false" outlineLevel="0" collapsed="false">
      <c r="A1206" s="188"/>
      <c r="B1206" s="189"/>
      <c r="C1206" s="189"/>
      <c r="D1206" s="190"/>
      <c r="E1206" s="189"/>
      <c r="F1206" s="191"/>
      <c r="G1206" s="190"/>
      <c r="H1206" s="191"/>
    </row>
    <row r="1207" customFormat="false" ht="15" hidden="false" customHeight="false" outlineLevel="0" collapsed="false">
      <c r="A1207" s="188"/>
      <c r="B1207" s="189"/>
      <c r="C1207" s="189"/>
      <c r="D1207" s="190"/>
      <c r="E1207" s="189"/>
      <c r="F1207" s="191"/>
      <c r="G1207" s="190"/>
      <c r="H1207" s="191"/>
    </row>
    <row r="1208" customFormat="false" ht="15" hidden="false" customHeight="false" outlineLevel="0" collapsed="false">
      <c r="A1208" s="188"/>
      <c r="B1208" s="189"/>
      <c r="C1208" s="189"/>
      <c r="D1208" s="190"/>
      <c r="E1208" s="189"/>
      <c r="F1208" s="191"/>
      <c r="G1208" s="190"/>
      <c r="H1208" s="191"/>
    </row>
    <row r="1209" customFormat="false" ht="15" hidden="false" customHeight="false" outlineLevel="0" collapsed="false">
      <c r="A1209" s="188"/>
      <c r="B1209" s="189"/>
      <c r="C1209" s="189"/>
      <c r="D1209" s="190"/>
      <c r="E1209" s="189"/>
      <c r="F1209" s="191"/>
      <c r="G1209" s="190"/>
      <c r="H1209" s="191"/>
    </row>
    <row r="1210" customFormat="false" ht="15" hidden="false" customHeight="false" outlineLevel="0" collapsed="false">
      <c r="A1210" s="188"/>
      <c r="B1210" s="189"/>
      <c r="C1210" s="189"/>
      <c r="D1210" s="190"/>
      <c r="E1210" s="189"/>
      <c r="F1210" s="191"/>
      <c r="G1210" s="190"/>
      <c r="H1210" s="191"/>
    </row>
    <row r="1211" customFormat="false" ht="15" hidden="false" customHeight="false" outlineLevel="0" collapsed="false">
      <c r="A1211" s="188"/>
      <c r="B1211" s="189"/>
      <c r="C1211" s="189"/>
      <c r="D1211" s="190"/>
      <c r="E1211" s="189"/>
      <c r="F1211" s="191"/>
      <c r="G1211" s="190"/>
      <c r="H1211" s="191"/>
    </row>
    <row r="1212" customFormat="false" ht="15" hidden="false" customHeight="false" outlineLevel="0" collapsed="false">
      <c r="A1212" s="188"/>
      <c r="B1212" s="189"/>
      <c r="C1212" s="189"/>
      <c r="D1212" s="190"/>
      <c r="E1212" s="189"/>
      <c r="F1212" s="191"/>
      <c r="G1212" s="190"/>
      <c r="H1212" s="191"/>
    </row>
    <row r="1213" customFormat="false" ht="15" hidden="false" customHeight="false" outlineLevel="0" collapsed="false">
      <c r="A1213" s="188"/>
      <c r="B1213" s="189"/>
      <c r="C1213" s="189"/>
      <c r="D1213" s="190"/>
      <c r="E1213" s="189"/>
      <c r="F1213" s="191"/>
      <c r="G1213" s="190"/>
      <c r="H1213" s="191"/>
    </row>
    <row r="1214" customFormat="false" ht="15" hidden="false" customHeight="false" outlineLevel="0" collapsed="false">
      <c r="A1214" s="188"/>
      <c r="B1214" s="189"/>
      <c r="C1214" s="189"/>
      <c r="D1214" s="190"/>
      <c r="E1214" s="189"/>
      <c r="F1214" s="191"/>
      <c r="G1214" s="190"/>
      <c r="H1214" s="191"/>
    </row>
    <row r="1215" customFormat="false" ht="15" hidden="false" customHeight="false" outlineLevel="0" collapsed="false">
      <c r="A1215" s="188"/>
      <c r="B1215" s="189"/>
      <c r="C1215" s="189"/>
      <c r="D1215" s="190"/>
      <c r="E1215" s="189"/>
      <c r="F1215" s="191"/>
      <c r="G1215" s="190"/>
      <c r="H1215" s="191"/>
    </row>
    <row r="1216" customFormat="false" ht="15" hidden="false" customHeight="false" outlineLevel="0" collapsed="false">
      <c r="A1216" s="188"/>
      <c r="B1216" s="189"/>
      <c r="C1216" s="189"/>
      <c r="D1216" s="190"/>
      <c r="E1216" s="189"/>
      <c r="F1216" s="191"/>
      <c r="G1216" s="190"/>
      <c r="H1216" s="191"/>
    </row>
    <row r="1217" customFormat="false" ht="15" hidden="false" customHeight="false" outlineLevel="0" collapsed="false">
      <c r="A1217" s="188"/>
      <c r="B1217" s="189"/>
      <c r="C1217" s="189"/>
      <c r="D1217" s="190"/>
      <c r="E1217" s="189"/>
      <c r="F1217" s="191"/>
      <c r="G1217" s="190"/>
      <c r="H1217" s="191"/>
    </row>
    <row r="1218" customFormat="false" ht="15" hidden="false" customHeight="false" outlineLevel="0" collapsed="false">
      <c r="A1218" s="188"/>
      <c r="B1218" s="189"/>
      <c r="C1218" s="189"/>
      <c r="D1218" s="190"/>
      <c r="E1218" s="189"/>
      <c r="F1218" s="191"/>
      <c r="G1218" s="190"/>
      <c r="H1218" s="191"/>
    </row>
    <row r="1219" customFormat="false" ht="15" hidden="false" customHeight="false" outlineLevel="0" collapsed="false">
      <c r="A1219" s="188"/>
      <c r="B1219" s="189"/>
      <c r="C1219" s="189"/>
      <c r="D1219" s="190"/>
      <c r="E1219" s="189"/>
      <c r="F1219" s="191"/>
      <c r="G1219" s="190"/>
      <c r="H1219" s="191"/>
    </row>
    <row r="1220" customFormat="false" ht="15" hidden="false" customHeight="false" outlineLevel="0" collapsed="false">
      <c r="A1220" s="188"/>
      <c r="B1220" s="189"/>
      <c r="C1220" s="189"/>
      <c r="D1220" s="190"/>
      <c r="E1220" s="189"/>
      <c r="F1220" s="191"/>
      <c r="G1220" s="190"/>
      <c r="H1220" s="191"/>
    </row>
    <row r="1221" customFormat="false" ht="15" hidden="false" customHeight="false" outlineLevel="0" collapsed="false">
      <c r="A1221" s="188"/>
      <c r="B1221" s="189"/>
      <c r="C1221" s="189"/>
      <c r="D1221" s="190"/>
      <c r="E1221" s="189"/>
      <c r="F1221" s="191"/>
      <c r="G1221" s="190"/>
      <c r="H1221" s="191"/>
    </row>
    <row r="1222" customFormat="false" ht="15" hidden="false" customHeight="false" outlineLevel="0" collapsed="false">
      <c r="A1222" s="188"/>
      <c r="B1222" s="189"/>
      <c r="C1222" s="189"/>
      <c r="D1222" s="190"/>
      <c r="E1222" s="189"/>
      <c r="F1222" s="191"/>
      <c r="G1222" s="190"/>
      <c r="H1222" s="191"/>
    </row>
    <row r="1223" customFormat="false" ht="15" hidden="false" customHeight="false" outlineLevel="0" collapsed="false">
      <c r="A1223" s="188"/>
      <c r="B1223" s="189"/>
      <c r="C1223" s="189"/>
      <c r="D1223" s="190"/>
      <c r="E1223" s="189"/>
      <c r="F1223" s="191"/>
      <c r="G1223" s="190"/>
      <c r="H1223" s="191"/>
    </row>
    <row r="1224" customFormat="false" ht="15" hidden="false" customHeight="false" outlineLevel="0" collapsed="false">
      <c r="A1224" s="188"/>
      <c r="B1224" s="189"/>
      <c r="C1224" s="189"/>
      <c r="D1224" s="190"/>
      <c r="E1224" s="189"/>
      <c r="F1224" s="191"/>
      <c r="G1224" s="190"/>
      <c r="H1224" s="191"/>
    </row>
    <row r="1225" customFormat="false" ht="15" hidden="false" customHeight="false" outlineLevel="0" collapsed="false">
      <c r="A1225" s="188"/>
      <c r="B1225" s="189"/>
      <c r="C1225" s="189"/>
      <c r="D1225" s="190"/>
      <c r="E1225" s="189"/>
      <c r="F1225" s="191"/>
      <c r="G1225" s="190"/>
      <c r="H1225" s="191"/>
    </row>
    <row r="1226" customFormat="false" ht="15" hidden="false" customHeight="false" outlineLevel="0" collapsed="false">
      <c r="A1226" s="188"/>
      <c r="B1226" s="189"/>
      <c r="C1226" s="189"/>
      <c r="D1226" s="190"/>
      <c r="E1226" s="189"/>
      <c r="F1226" s="191"/>
      <c r="G1226" s="190"/>
      <c r="H1226" s="191"/>
    </row>
    <row r="1227" customFormat="false" ht="15" hidden="false" customHeight="false" outlineLevel="0" collapsed="false">
      <c r="A1227" s="188"/>
      <c r="B1227" s="189"/>
      <c r="C1227" s="189"/>
      <c r="D1227" s="190"/>
      <c r="E1227" s="189"/>
      <c r="F1227" s="191"/>
      <c r="G1227" s="190"/>
      <c r="H1227" s="191"/>
    </row>
    <row r="1228" customFormat="false" ht="15" hidden="false" customHeight="false" outlineLevel="0" collapsed="false">
      <c r="A1228" s="188"/>
      <c r="B1228" s="189"/>
      <c r="C1228" s="189"/>
      <c r="D1228" s="190"/>
      <c r="E1228" s="189"/>
      <c r="F1228" s="191"/>
      <c r="G1228" s="190"/>
      <c r="H1228" s="191"/>
    </row>
    <row r="1229" customFormat="false" ht="15" hidden="false" customHeight="false" outlineLevel="0" collapsed="false">
      <c r="A1229" s="188"/>
      <c r="B1229" s="189"/>
      <c r="C1229" s="189"/>
      <c r="D1229" s="190"/>
      <c r="E1229" s="189"/>
      <c r="F1229" s="191"/>
      <c r="G1229" s="190"/>
      <c r="H1229" s="191"/>
    </row>
    <row r="1230" customFormat="false" ht="15" hidden="false" customHeight="false" outlineLevel="0" collapsed="false">
      <c r="A1230" s="188"/>
      <c r="B1230" s="189"/>
      <c r="C1230" s="189"/>
      <c r="D1230" s="190"/>
      <c r="E1230" s="189"/>
      <c r="F1230" s="191"/>
      <c r="G1230" s="190"/>
      <c r="H1230" s="191"/>
    </row>
    <row r="1231" customFormat="false" ht="15" hidden="false" customHeight="false" outlineLevel="0" collapsed="false">
      <c r="A1231" s="188"/>
      <c r="B1231" s="189"/>
      <c r="C1231" s="189"/>
      <c r="D1231" s="190"/>
      <c r="E1231" s="189"/>
      <c r="F1231" s="191"/>
      <c r="G1231" s="190"/>
      <c r="H1231" s="191"/>
    </row>
    <row r="1232" customFormat="false" ht="15" hidden="false" customHeight="false" outlineLevel="0" collapsed="false">
      <c r="A1232" s="188"/>
      <c r="B1232" s="189"/>
      <c r="C1232" s="189"/>
      <c r="D1232" s="190"/>
      <c r="E1232" s="189"/>
      <c r="F1232" s="191"/>
      <c r="G1232" s="190"/>
      <c r="H1232" s="191"/>
    </row>
    <row r="1233" customFormat="false" ht="15" hidden="false" customHeight="false" outlineLevel="0" collapsed="false">
      <c r="A1233" s="188"/>
      <c r="B1233" s="189"/>
      <c r="C1233" s="189"/>
      <c r="D1233" s="190"/>
      <c r="E1233" s="189"/>
      <c r="F1233" s="191"/>
      <c r="G1233" s="190"/>
      <c r="H1233" s="191"/>
    </row>
    <row r="1234" customFormat="false" ht="15" hidden="false" customHeight="false" outlineLevel="0" collapsed="false">
      <c r="A1234" s="188"/>
      <c r="B1234" s="189"/>
      <c r="C1234" s="189"/>
      <c r="D1234" s="190"/>
      <c r="E1234" s="189"/>
      <c r="F1234" s="191"/>
      <c r="G1234" s="190"/>
      <c r="H1234" s="191"/>
    </row>
    <row r="1235" customFormat="false" ht="15" hidden="false" customHeight="false" outlineLevel="0" collapsed="false">
      <c r="A1235" s="188"/>
      <c r="B1235" s="189"/>
      <c r="C1235" s="189"/>
      <c r="D1235" s="190"/>
      <c r="E1235" s="189"/>
      <c r="F1235" s="191"/>
      <c r="G1235" s="190"/>
      <c r="H1235" s="191"/>
    </row>
    <row r="1236" customFormat="false" ht="15" hidden="false" customHeight="false" outlineLevel="0" collapsed="false">
      <c r="A1236" s="188"/>
      <c r="B1236" s="189"/>
      <c r="C1236" s="189"/>
      <c r="D1236" s="190"/>
      <c r="E1236" s="189"/>
      <c r="F1236" s="191"/>
      <c r="G1236" s="190"/>
      <c r="H1236" s="191"/>
    </row>
    <row r="1237" customFormat="false" ht="15" hidden="false" customHeight="false" outlineLevel="0" collapsed="false">
      <c r="A1237" s="188"/>
      <c r="B1237" s="189"/>
      <c r="C1237" s="189"/>
      <c r="D1237" s="190"/>
      <c r="E1237" s="189"/>
      <c r="F1237" s="191"/>
      <c r="G1237" s="190"/>
      <c r="H1237" s="191"/>
    </row>
    <row r="1238" customFormat="false" ht="15" hidden="false" customHeight="false" outlineLevel="0" collapsed="false">
      <c r="A1238" s="188"/>
      <c r="B1238" s="189"/>
      <c r="C1238" s="189"/>
      <c r="D1238" s="190"/>
      <c r="E1238" s="189"/>
      <c r="F1238" s="191"/>
      <c r="G1238" s="190"/>
      <c r="H1238" s="191"/>
    </row>
    <row r="1239" customFormat="false" ht="15" hidden="false" customHeight="false" outlineLevel="0" collapsed="false">
      <c r="A1239" s="188"/>
      <c r="B1239" s="189"/>
      <c r="C1239" s="189"/>
      <c r="D1239" s="190"/>
      <c r="E1239" s="189"/>
      <c r="F1239" s="191"/>
      <c r="G1239" s="190"/>
      <c r="H1239" s="191"/>
    </row>
    <row r="1240" customFormat="false" ht="15" hidden="false" customHeight="false" outlineLevel="0" collapsed="false">
      <c r="A1240" s="188"/>
      <c r="B1240" s="189"/>
      <c r="C1240" s="189"/>
      <c r="D1240" s="190"/>
      <c r="E1240" s="189"/>
      <c r="F1240" s="191"/>
      <c r="G1240" s="190"/>
      <c r="H1240" s="191"/>
    </row>
    <row r="1241" customFormat="false" ht="15" hidden="false" customHeight="false" outlineLevel="0" collapsed="false">
      <c r="A1241" s="188"/>
      <c r="B1241" s="189"/>
      <c r="C1241" s="189"/>
      <c r="D1241" s="190"/>
      <c r="E1241" s="189"/>
      <c r="F1241" s="191"/>
      <c r="G1241" s="190"/>
      <c r="H1241" s="191"/>
    </row>
    <row r="1242" customFormat="false" ht="15" hidden="false" customHeight="false" outlineLevel="0" collapsed="false">
      <c r="A1242" s="188"/>
      <c r="B1242" s="189"/>
      <c r="C1242" s="189"/>
      <c r="D1242" s="190"/>
      <c r="E1242" s="189"/>
      <c r="F1242" s="191"/>
      <c r="G1242" s="190"/>
      <c r="H1242" s="191"/>
    </row>
    <row r="1243" customFormat="false" ht="15" hidden="false" customHeight="false" outlineLevel="0" collapsed="false">
      <c r="A1243" s="188"/>
      <c r="B1243" s="189"/>
      <c r="C1243" s="189"/>
      <c r="D1243" s="190"/>
      <c r="E1243" s="189"/>
      <c r="F1243" s="191"/>
      <c r="G1243" s="190"/>
      <c r="H1243" s="191"/>
    </row>
    <row r="1244" customFormat="false" ht="15" hidden="false" customHeight="false" outlineLevel="0" collapsed="false">
      <c r="A1244" s="188"/>
      <c r="B1244" s="189"/>
      <c r="C1244" s="189"/>
      <c r="D1244" s="190"/>
      <c r="E1244" s="189"/>
      <c r="F1244" s="191"/>
      <c r="G1244" s="190"/>
      <c r="H1244" s="191"/>
    </row>
    <row r="1245" customFormat="false" ht="15" hidden="false" customHeight="false" outlineLevel="0" collapsed="false">
      <c r="A1245" s="188"/>
      <c r="B1245" s="189"/>
      <c r="C1245" s="189"/>
      <c r="D1245" s="190"/>
      <c r="E1245" s="189"/>
      <c r="F1245" s="191"/>
      <c r="G1245" s="190"/>
      <c r="H1245" s="191"/>
    </row>
    <row r="1246" customFormat="false" ht="15" hidden="false" customHeight="false" outlineLevel="0" collapsed="false">
      <c r="A1246" s="188"/>
      <c r="B1246" s="189"/>
      <c r="C1246" s="189"/>
      <c r="D1246" s="190"/>
      <c r="E1246" s="189"/>
      <c r="F1246" s="191"/>
      <c r="G1246" s="190"/>
      <c r="H1246" s="191"/>
    </row>
    <row r="1247" customFormat="false" ht="15" hidden="false" customHeight="false" outlineLevel="0" collapsed="false">
      <c r="A1247" s="188"/>
      <c r="B1247" s="189"/>
      <c r="C1247" s="189"/>
      <c r="D1247" s="190"/>
      <c r="E1247" s="189"/>
      <c r="F1247" s="191"/>
      <c r="G1247" s="190"/>
      <c r="H1247" s="191"/>
    </row>
    <row r="1248" customFormat="false" ht="15" hidden="false" customHeight="false" outlineLevel="0" collapsed="false">
      <c r="A1248" s="188"/>
      <c r="B1248" s="189"/>
      <c r="C1248" s="189"/>
      <c r="D1248" s="190"/>
      <c r="E1248" s="189"/>
      <c r="F1248" s="191"/>
      <c r="G1248" s="190"/>
      <c r="H1248" s="191"/>
    </row>
    <row r="1249" customFormat="false" ht="15" hidden="false" customHeight="false" outlineLevel="0" collapsed="false">
      <c r="A1249" s="188"/>
      <c r="B1249" s="189"/>
      <c r="C1249" s="189"/>
      <c r="D1249" s="190"/>
      <c r="E1249" s="189"/>
      <c r="F1249" s="191"/>
      <c r="G1249" s="190"/>
      <c r="H1249" s="191"/>
    </row>
    <row r="1252" customFormat="false" ht="24" hidden="false" customHeight="true" outlineLevel="0" collapsed="false">
      <c r="A1252" s="182" t="s">
        <v>246</v>
      </c>
      <c r="B1252" s="182"/>
      <c r="C1252" s="182"/>
      <c r="D1252" s="182"/>
      <c r="E1252" s="182"/>
      <c r="F1252" s="182"/>
      <c r="G1252" s="182"/>
      <c r="H1252" s="183" t="str">
        <f aca="false">HYPERLINK("#'Daily Dashboard'!A1","← Back to Dashboard")</f>
        <v>← Back to Dashboard</v>
      </c>
    </row>
    <row r="1253" customFormat="false" ht="28" hidden="false" customHeight="true" outlineLevel="0" collapsed="false">
      <c r="A1253" s="163" t="s">
        <v>54</v>
      </c>
      <c r="B1253" s="163" t="s">
        <v>55</v>
      </c>
      <c r="C1253" s="163" t="s">
        <v>232</v>
      </c>
      <c r="D1253" s="163" t="s">
        <v>233</v>
      </c>
      <c r="E1253" s="163" t="s">
        <v>92</v>
      </c>
      <c r="F1253" s="163" t="s">
        <v>93</v>
      </c>
      <c r="G1253" s="163" t="s">
        <v>234</v>
      </c>
      <c r="H1253" s="163" t="s">
        <v>95</v>
      </c>
    </row>
    <row r="1254" customFormat="false" ht="35.05" hidden="false" customHeight="false" outlineLevel="0" collapsed="false">
      <c r="A1254" s="184" t="str">
        <f aca="false">_xlfn._xlws.FILTER('Portfolio Register'!$A$5:$A$104,('Portfolio Register'!$A$5:$A$104&lt;&gt;"")*((('Portfolio Register'!$P$5:$P$104="DUE ≤ 30 DAYS")+('Portfolio Register'!$P$5:$P$104="DUE ≤ 90 DAYS")+('Portfolio Register'!$P$5:$P$104="DUE ≤ 180 DAYS"))),"No buildings currently match this alert")</f>
        <v>No buildings currently match this alert</v>
      </c>
      <c r="B1254" s="185" t="str">
        <f aca="false">_xlfn._xlws.FILTER('Portfolio Register'!$B$5:$B$104,('Portfolio Register'!$A$5:$A$104&lt;&gt;"")*((('Portfolio Register'!$P$5:$P$104="DUE ≤ 30 DAYS")+('Portfolio Register'!$P$5:$P$104="DUE ≤ 90 DAYS")+('Portfolio Register'!$P$5:$P$104="DUE ≤ 180 DAYS"))),"")</f>
        <v/>
      </c>
      <c r="C1254" s="185" t="str">
        <f aca="false">_xlfn._xlws.FILTER(IF('Portfolio Register'!$A$5:$A$104&lt;&gt;"","Insurance",""),('Portfolio Register'!$A$5:$A$104&lt;&gt;"")*((('Portfolio Register'!$P$5:$P$104="DUE ≤ 30 DAYS")+('Portfolio Register'!$P$5:$P$104="DUE ≤ 90 DAYS")+('Portfolio Register'!$P$5:$P$104="DUE ≤ 180 DAYS"))),"")</f>
      </c>
      <c r="D1254" s="186" t="str">
        <f aca="false">_xlfn._xlws.FILTER('Portfolio Register'!$N$5:$N$104,('Portfolio Register'!$A$5:$A$104&lt;&gt;"")*((('Portfolio Register'!$P$5:$P$104="DUE ≤ 30 DAYS")+('Portfolio Register'!$P$5:$P$104="DUE ≤ 90 DAYS")+('Portfolio Register'!$P$5:$P$104="DUE ≤ 180 DAYS"))),"")</f>
        <v/>
      </c>
      <c r="E1254" s="185" t="str">
        <f aca="false">_xlfn._xlws.FILTER('Portfolio Register'!$P$5:$P$104,('Portfolio Register'!$A$5:$A$104&lt;&gt;"")*((('Portfolio Register'!$P$5:$P$104="DUE ≤ 30 DAYS")+('Portfolio Register'!$P$5:$P$104="DUE ≤ 90 DAYS")+('Portfolio Register'!$P$5:$P$104="DUE ≤ 180 DAYS"))),"")</f>
        <v/>
      </c>
      <c r="F1254" s="187" t="str">
        <f aca="false">_xlfn._xlws.FILTER('Portfolio Register'!$V$5:$V$104,('Portfolio Register'!$A$5:$A$104&lt;&gt;"")*((('Portfolio Register'!$P$5:$P$104="DUE ≤ 30 DAYS")+('Portfolio Register'!$P$5:$P$104="DUE ≤ 90 DAYS")+('Portfolio Register'!$P$5:$P$104="DUE ≤ 180 DAYS"))),"")</f>
        <v/>
      </c>
      <c r="G1254" s="186" t="str">
        <f aca="false">_xlfn._xlws.FILTER('Portfolio Register'!$W$5:$W$104,('Portfolio Register'!$A$5:$A$104&lt;&gt;"")*((('Portfolio Register'!$P$5:$P$104="DUE ≤ 30 DAYS")+('Portfolio Register'!$P$5:$P$104="DUE ≤ 90 DAYS")+('Portfolio Register'!$P$5:$P$104="DUE ≤ 180 DAYS"))),"")</f>
        <v/>
      </c>
      <c r="H1254" s="187" t="str">
        <f aca="false">_xlfn._xlws.FILTER('Portfolio Register'!$X$5:$X$104,('Portfolio Register'!$A$5:$A$104&lt;&gt;"")*((('Portfolio Register'!$P$5:$P$104="DUE ≤ 30 DAYS")+('Portfolio Register'!$P$5:$P$104="DUE ≤ 90 DAYS")+('Portfolio Register'!$P$5:$P$104="DUE ≤ 180 DAYS"))),"")</f>
        <v/>
      </c>
    </row>
    <row r="1255" customFormat="false" ht="15" hidden="false" customHeight="false" outlineLevel="0" collapsed="false">
      <c r="A1255" s="188"/>
      <c r="B1255" s="189"/>
      <c r="C1255" s="189"/>
      <c r="D1255" s="190"/>
      <c r="E1255" s="189"/>
      <c r="F1255" s="191"/>
      <c r="G1255" s="190"/>
      <c r="H1255" s="191"/>
    </row>
    <row r="1256" customFormat="false" ht="15" hidden="false" customHeight="false" outlineLevel="0" collapsed="false">
      <c r="A1256" s="188"/>
      <c r="B1256" s="189"/>
      <c r="C1256" s="189"/>
      <c r="D1256" s="190"/>
      <c r="E1256" s="189"/>
      <c r="F1256" s="191"/>
      <c r="G1256" s="190"/>
      <c r="H1256" s="191"/>
    </row>
    <row r="1257" customFormat="false" ht="15" hidden="false" customHeight="false" outlineLevel="0" collapsed="false">
      <c r="A1257" s="188"/>
      <c r="B1257" s="189"/>
      <c r="C1257" s="189"/>
      <c r="D1257" s="190"/>
      <c r="E1257" s="189"/>
      <c r="F1257" s="191"/>
      <c r="G1257" s="190"/>
      <c r="H1257" s="191"/>
    </row>
    <row r="1258" customFormat="false" ht="15" hidden="false" customHeight="false" outlineLevel="0" collapsed="false">
      <c r="A1258" s="188"/>
      <c r="B1258" s="189"/>
      <c r="C1258" s="189"/>
      <c r="D1258" s="190"/>
      <c r="E1258" s="189"/>
      <c r="F1258" s="191"/>
      <c r="G1258" s="190"/>
      <c r="H1258" s="191"/>
    </row>
    <row r="1259" customFormat="false" ht="15" hidden="false" customHeight="false" outlineLevel="0" collapsed="false">
      <c r="A1259" s="188"/>
      <c r="B1259" s="189"/>
      <c r="C1259" s="189"/>
      <c r="D1259" s="190"/>
      <c r="E1259" s="189"/>
      <c r="F1259" s="191"/>
      <c r="G1259" s="190"/>
      <c r="H1259" s="191"/>
    </row>
    <row r="1260" customFormat="false" ht="15" hidden="false" customHeight="false" outlineLevel="0" collapsed="false">
      <c r="A1260" s="188"/>
      <c r="B1260" s="189"/>
      <c r="C1260" s="189"/>
      <c r="D1260" s="190"/>
      <c r="E1260" s="189"/>
      <c r="F1260" s="191"/>
      <c r="G1260" s="190"/>
      <c r="H1260" s="191"/>
    </row>
    <row r="1261" customFormat="false" ht="15" hidden="false" customHeight="false" outlineLevel="0" collapsed="false">
      <c r="A1261" s="188"/>
      <c r="B1261" s="189"/>
      <c r="C1261" s="189"/>
      <c r="D1261" s="190"/>
      <c r="E1261" s="189"/>
      <c r="F1261" s="191"/>
      <c r="G1261" s="190"/>
      <c r="H1261" s="191"/>
    </row>
    <row r="1262" customFormat="false" ht="15" hidden="false" customHeight="false" outlineLevel="0" collapsed="false">
      <c r="A1262" s="188"/>
      <c r="B1262" s="189"/>
      <c r="C1262" s="189"/>
      <c r="D1262" s="190"/>
      <c r="E1262" s="189"/>
      <c r="F1262" s="191"/>
      <c r="G1262" s="190"/>
      <c r="H1262" s="191"/>
    </row>
    <row r="1263" customFormat="false" ht="15" hidden="false" customHeight="false" outlineLevel="0" collapsed="false">
      <c r="A1263" s="188"/>
      <c r="B1263" s="189"/>
      <c r="C1263" s="189"/>
      <c r="D1263" s="190"/>
      <c r="E1263" s="189"/>
      <c r="F1263" s="191"/>
      <c r="G1263" s="190"/>
      <c r="H1263" s="191"/>
    </row>
    <row r="1264" customFormat="false" ht="15" hidden="false" customHeight="false" outlineLevel="0" collapsed="false">
      <c r="A1264" s="188"/>
      <c r="B1264" s="189"/>
      <c r="C1264" s="189"/>
      <c r="D1264" s="190"/>
      <c r="E1264" s="189"/>
      <c r="F1264" s="191"/>
      <c r="G1264" s="190"/>
      <c r="H1264" s="191"/>
    </row>
    <row r="1265" customFormat="false" ht="15" hidden="false" customHeight="false" outlineLevel="0" collapsed="false">
      <c r="A1265" s="188"/>
      <c r="B1265" s="189"/>
      <c r="C1265" s="189"/>
      <c r="D1265" s="190"/>
      <c r="E1265" s="189"/>
      <c r="F1265" s="191"/>
      <c r="G1265" s="190"/>
      <c r="H1265" s="191"/>
    </row>
    <row r="1266" customFormat="false" ht="15" hidden="false" customHeight="false" outlineLevel="0" collapsed="false">
      <c r="A1266" s="188"/>
      <c r="B1266" s="189"/>
      <c r="C1266" s="189"/>
      <c r="D1266" s="190"/>
      <c r="E1266" s="189"/>
      <c r="F1266" s="191"/>
      <c r="G1266" s="190"/>
      <c r="H1266" s="191"/>
    </row>
    <row r="1267" customFormat="false" ht="15" hidden="false" customHeight="false" outlineLevel="0" collapsed="false">
      <c r="A1267" s="188"/>
      <c r="B1267" s="189"/>
      <c r="C1267" s="189"/>
      <c r="D1267" s="190"/>
      <c r="E1267" s="189"/>
      <c r="F1267" s="191"/>
      <c r="G1267" s="190"/>
      <c r="H1267" s="191"/>
    </row>
    <row r="1268" customFormat="false" ht="15" hidden="false" customHeight="false" outlineLevel="0" collapsed="false">
      <c r="A1268" s="188"/>
      <c r="B1268" s="189"/>
      <c r="C1268" s="189"/>
      <c r="D1268" s="190"/>
      <c r="E1268" s="189"/>
      <c r="F1268" s="191"/>
      <c r="G1268" s="190"/>
      <c r="H1268" s="191"/>
    </row>
    <row r="1269" customFormat="false" ht="15" hidden="false" customHeight="false" outlineLevel="0" collapsed="false">
      <c r="A1269" s="188"/>
      <c r="B1269" s="189"/>
      <c r="C1269" s="189"/>
      <c r="D1269" s="190"/>
      <c r="E1269" s="189"/>
      <c r="F1269" s="191"/>
      <c r="G1269" s="190"/>
      <c r="H1269" s="191"/>
    </row>
    <row r="1270" customFormat="false" ht="15" hidden="false" customHeight="false" outlineLevel="0" collapsed="false">
      <c r="A1270" s="188"/>
      <c r="B1270" s="189"/>
      <c r="C1270" s="189"/>
      <c r="D1270" s="190"/>
      <c r="E1270" s="189"/>
      <c r="F1270" s="191"/>
      <c r="G1270" s="190"/>
      <c r="H1270" s="191"/>
    </row>
    <row r="1271" customFormat="false" ht="15" hidden="false" customHeight="false" outlineLevel="0" collapsed="false">
      <c r="A1271" s="188"/>
      <c r="B1271" s="189"/>
      <c r="C1271" s="189"/>
      <c r="D1271" s="190"/>
      <c r="E1271" s="189"/>
      <c r="F1271" s="191"/>
      <c r="G1271" s="190"/>
      <c r="H1271" s="191"/>
    </row>
    <row r="1272" customFormat="false" ht="15" hidden="false" customHeight="false" outlineLevel="0" collapsed="false">
      <c r="A1272" s="188"/>
      <c r="B1272" s="189"/>
      <c r="C1272" s="189"/>
      <c r="D1272" s="190"/>
      <c r="E1272" s="189"/>
      <c r="F1272" s="191"/>
      <c r="G1272" s="190"/>
      <c r="H1272" s="191"/>
    </row>
    <row r="1273" customFormat="false" ht="15" hidden="false" customHeight="false" outlineLevel="0" collapsed="false">
      <c r="A1273" s="188"/>
      <c r="B1273" s="189"/>
      <c r="C1273" s="189"/>
      <c r="D1273" s="190"/>
      <c r="E1273" s="189"/>
      <c r="F1273" s="191"/>
      <c r="G1273" s="190"/>
      <c r="H1273" s="191"/>
    </row>
    <row r="1274" customFormat="false" ht="15" hidden="false" customHeight="false" outlineLevel="0" collapsed="false">
      <c r="A1274" s="188"/>
      <c r="B1274" s="189"/>
      <c r="C1274" s="189"/>
      <c r="D1274" s="190"/>
      <c r="E1274" s="189"/>
      <c r="F1274" s="191"/>
      <c r="G1274" s="190"/>
      <c r="H1274" s="191"/>
    </row>
    <row r="1275" customFormat="false" ht="15" hidden="false" customHeight="false" outlineLevel="0" collapsed="false">
      <c r="A1275" s="188"/>
      <c r="B1275" s="189"/>
      <c r="C1275" s="189"/>
      <c r="D1275" s="190"/>
      <c r="E1275" s="189"/>
      <c r="F1275" s="191"/>
      <c r="G1275" s="190"/>
      <c r="H1275" s="191"/>
    </row>
    <row r="1276" customFormat="false" ht="15" hidden="false" customHeight="false" outlineLevel="0" collapsed="false">
      <c r="A1276" s="188"/>
      <c r="B1276" s="189"/>
      <c r="C1276" s="189"/>
      <c r="D1276" s="190"/>
      <c r="E1276" s="189"/>
      <c r="F1276" s="191"/>
      <c r="G1276" s="190"/>
      <c r="H1276" s="191"/>
    </row>
    <row r="1277" customFormat="false" ht="15" hidden="false" customHeight="false" outlineLevel="0" collapsed="false">
      <c r="A1277" s="188"/>
      <c r="B1277" s="189"/>
      <c r="C1277" s="189"/>
      <c r="D1277" s="190"/>
      <c r="E1277" s="189"/>
      <c r="F1277" s="191"/>
      <c r="G1277" s="190"/>
      <c r="H1277" s="191"/>
    </row>
    <row r="1278" customFormat="false" ht="15" hidden="false" customHeight="false" outlineLevel="0" collapsed="false">
      <c r="A1278" s="188"/>
      <c r="B1278" s="189"/>
      <c r="C1278" s="189"/>
      <c r="D1278" s="190"/>
      <c r="E1278" s="189"/>
      <c r="F1278" s="191"/>
      <c r="G1278" s="190"/>
      <c r="H1278" s="191"/>
    </row>
    <row r="1279" customFormat="false" ht="15" hidden="false" customHeight="false" outlineLevel="0" collapsed="false">
      <c r="A1279" s="188"/>
      <c r="B1279" s="189"/>
      <c r="C1279" s="189"/>
      <c r="D1279" s="190"/>
      <c r="E1279" s="189"/>
      <c r="F1279" s="191"/>
      <c r="G1279" s="190"/>
      <c r="H1279" s="191"/>
    </row>
    <row r="1280" customFormat="false" ht="15" hidden="false" customHeight="false" outlineLevel="0" collapsed="false">
      <c r="A1280" s="188"/>
      <c r="B1280" s="189"/>
      <c r="C1280" s="189"/>
      <c r="D1280" s="190"/>
      <c r="E1280" s="189"/>
      <c r="F1280" s="191"/>
      <c r="G1280" s="190"/>
      <c r="H1280" s="191"/>
    </row>
    <row r="1281" customFormat="false" ht="15" hidden="false" customHeight="false" outlineLevel="0" collapsed="false">
      <c r="A1281" s="188"/>
      <c r="B1281" s="189"/>
      <c r="C1281" s="189"/>
      <c r="D1281" s="190"/>
      <c r="E1281" s="189"/>
      <c r="F1281" s="191"/>
      <c r="G1281" s="190"/>
      <c r="H1281" s="191"/>
    </row>
    <row r="1282" customFormat="false" ht="15" hidden="false" customHeight="false" outlineLevel="0" collapsed="false">
      <c r="A1282" s="188"/>
      <c r="B1282" s="189"/>
      <c r="C1282" s="189"/>
      <c r="D1282" s="190"/>
      <c r="E1282" s="189"/>
      <c r="F1282" s="191"/>
      <c r="G1282" s="190"/>
      <c r="H1282" s="191"/>
    </row>
    <row r="1283" customFormat="false" ht="15" hidden="false" customHeight="false" outlineLevel="0" collapsed="false">
      <c r="A1283" s="188"/>
      <c r="B1283" s="189"/>
      <c r="C1283" s="189"/>
      <c r="D1283" s="190"/>
      <c r="E1283" s="189"/>
      <c r="F1283" s="191"/>
      <c r="G1283" s="190"/>
      <c r="H1283" s="191"/>
    </row>
    <row r="1284" customFormat="false" ht="15" hidden="false" customHeight="false" outlineLevel="0" collapsed="false">
      <c r="A1284" s="188"/>
      <c r="B1284" s="189"/>
      <c r="C1284" s="189"/>
      <c r="D1284" s="190"/>
      <c r="E1284" s="189"/>
      <c r="F1284" s="191"/>
      <c r="G1284" s="190"/>
      <c r="H1284" s="191"/>
    </row>
    <row r="1285" customFormat="false" ht="15" hidden="false" customHeight="false" outlineLevel="0" collapsed="false">
      <c r="A1285" s="188"/>
      <c r="B1285" s="189"/>
      <c r="C1285" s="189"/>
      <c r="D1285" s="190"/>
      <c r="E1285" s="189"/>
      <c r="F1285" s="191"/>
      <c r="G1285" s="190"/>
      <c r="H1285" s="191"/>
    </row>
    <row r="1286" customFormat="false" ht="15" hidden="false" customHeight="false" outlineLevel="0" collapsed="false">
      <c r="A1286" s="188"/>
      <c r="B1286" s="189"/>
      <c r="C1286" s="189"/>
      <c r="D1286" s="190"/>
      <c r="E1286" s="189"/>
      <c r="F1286" s="191"/>
      <c r="G1286" s="190"/>
      <c r="H1286" s="191"/>
    </row>
    <row r="1287" customFormat="false" ht="15" hidden="false" customHeight="false" outlineLevel="0" collapsed="false">
      <c r="A1287" s="188"/>
      <c r="B1287" s="189"/>
      <c r="C1287" s="189"/>
      <c r="D1287" s="190"/>
      <c r="E1287" s="189"/>
      <c r="F1287" s="191"/>
      <c r="G1287" s="190"/>
      <c r="H1287" s="191"/>
    </row>
    <row r="1288" customFormat="false" ht="15" hidden="false" customHeight="false" outlineLevel="0" collapsed="false">
      <c r="A1288" s="188"/>
      <c r="B1288" s="189"/>
      <c r="C1288" s="189"/>
      <c r="D1288" s="190"/>
      <c r="E1288" s="189"/>
      <c r="F1288" s="191"/>
      <c r="G1288" s="190"/>
      <c r="H1288" s="191"/>
    </row>
    <row r="1289" customFormat="false" ht="15" hidden="false" customHeight="false" outlineLevel="0" collapsed="false">
      <c r="A1289" s="188"/>
      <c r="B1289" s="189"/>
      <c r="C1289" s="189"/>
      <c r="D1289" s="190"/>
      <c r="E1289" s="189"/>
      <c r="F1289" s="191"/>
      <c r="G1289" s="190"/>
      <c r="H1289" s="191"/>
    </row>
    <row r="1290" customFormat="false" ht="15" hidden="false" customHeight="false" outlineLevel="0" collapsed="false">
      <c r="A1290" s="188"/>
      <c r="B1290" s="189"/>
      <c r="C1290" s="189"/>
      <c r="D1290" s="190"/>
      <c r="E1290" s="189"/>
      <c r="F1290" s="191"/>
      <c r="G1290" s="190"/>
      <c r="H1290" s="191"/>
    </row>
    <row r="1291" customFormat="false" ht="15" hidden="false" customHeight="false" outlineLevel="0" collapsed="false">
      <c r="A1291" s="188"/>
      <c r="B1291" s="189"/>
      <c r="C1291" s="189"/>
      <c r="D1291" s="190"/>
      <c r="E1291" s="189"/>
      <c r="F1291" s="191"/>
      <c r="G1291" s="190"/>
      <c r="H1291" s="191"/>
    </row>
    <row r="1292" customFormat="false" ht="15" hidden="false" customHeight="false" outlineLevel="0" collapsed="false">
      <c r="A1292" s="188"/>
      <c r="B1292" s="189"/>
      <c r="C1292" s="189"/>
      <c r="D1292" s="190"/>
      <c r="E1292" s="189"/>
      <c r="F1292" s="191"/>
      <c r="G1292" s="190"/>
      <c r="H1292" s="191"/>
    </row>
    <row r="1293" customFormat="false" ht="15" hidden="false" customHeight="false" outlineLevel="0" collapsed="false">
      <c r="A1293" s="188"/>
      <c r="B1293" s="189"/>
      <c r="C1293" s="189"/>
      <c r="D1293" s="190"/>
      <c r="E1293" s="189"/>
      <c r="F1293" s="191"/>
      <c r="G1293" s="190"/>
      <c r="H1293" s="191"/>
    </row>
    <row r="1294" customFormat="false" ht="15" hidden="false" customHeight="false" outlineLevel="0" collapsed="false">
      <c r="A1294" s="188"/>
      <c r="B1294" s="189"/>
      <c r="C1294" s="189"/>
      <c r="D1294" s="190"/>
      <c r="E1294" s="189"/>
      <c r="F1294" s="191"/>
      <c r="G1294" s="190"/>
      <c r="H1294" s="191"/>
    </row>
    <row r="1295" customFormat="false" ht="15" hidden="false" customHeight="false" outlineLevel="0" collapsed="false">
      <c r="A1295" s="188"/>
      <c r="B1295" s="189"/>
      <c r="C1295" s="189"/>
      <c r="D1295" s="190"/>
      <c r="E1295" s="189"/>
      <c r="F1295" s="191"/>
      <c r="G1295" s="190"/>
      <c r="H1295" s="191"/>
    </row>
    <row r="1296" customFormat="false" ht="15" hidden="false" customHeight="false" outlineLevel="0" collapsed="false">
      <c r="A1296" s="188"/>
      <c r="B1296" s="189"/>
      <c r="C1296" s="189"/>
      <c r="D1296" s="190"/>
      <c r="E1296" s="189"/>
      <c r="F1296" s="191"/>
      <c r="G1296" s="190"/>
      <c r="H1296" s="191"/>
    </row>
    <row r="1297" customFormat="false" ht="15" hidden="false" customHeight="false" outlineLevel="0" collapsed="false">
      <c r="A1297" s="188"/>
      <c r="B1297" s="189"/>
      <c r="C1297" s="189"/>
      <c r="D1297" s="190"/>
      <c r="E1297" s="189"/>
      <c r="F1297" s="191"/>
      <c r="G1297" s="190"/>
      <c r="H1297" s="191"/>
    </row>
    <row r="1298" customFormat="false" ht="15" hidden="false" customHeight="false" outlineLevel="0" collapsed="false">
      <c r="A1298" s="188"/>
      <c r="B1298" s="189"/>
      <c r="C1298" s="189"/>
      <c r="D1298" s="190"/>
      <c r="E1298" s="189"/>
      <c r="F1298" s="191"/>
      <c r="G1298" s="190"/>
      <c r="H1298" s="191"/>
    </row>
    <row r="1299" customFormat="false" ht="15" hidden="false" customHeight="false" outlineLevel="0" collapsed="false">
      <c r="A1299" s="188"/>
      <c r="B1299" s="189"/>
      <c r="C1299" s="189"/>
      <c r="D1299" s="190"/>
      <c r="E1299" s="189"/>
      <c r="F1299" s="191"/>
      <c r="G1299" s="190"/>
      <c r="H1299" s="191"/>
    </row>
    <row r="1300" customFormat="false" ht="15" hidden="false" customHeight="false" outlineLevel="0" collapsed="false">
      <c r="A1300" s="188"/>
      <c r="B1300" s="189"/>
      <c r="C1300" s="189"/>
      <c r="D1300" s="190"/>
      <c r="E1300" s="189"/>
      <c r="F1300" s="191"/>
      <c r="G1300" s="190"/>
      <c r="H1300" s="191"/>
    </row>
    <row r="1301" customFormat="false" ht="15" hidden="false" customHeight="false" outlineLevel="0" collapsed="false">
      <c r="A1301" s="188"/>
      <c r="B1301" s="189"/>
      <c r="C1301" s="189"/>
      <c r="D1301" s="190"/>
      <c r="E1301" s="189"/>
      <c r="F1301" s="191"/>
      <c r="G1301" s="190"/>
      <c r="H1301" s="191"/>
    </row>
    <row r="1302" customFormat="false" ht="15" hidden="false" customHeight="false" outlineLevel="0" collapsed="false">
      <c r="A1302" s="188"/>
      <c r="B1302" s="189"/>
      <c r="C1302" s="189"/>
      <c r="D1302" s="190"/>
      <c r="E1302" s="189"/>
      <c r="F1302" s="191"/>
      <c r="G1302" s="190"/>
      <c r="H1302" s="191"/>
    </row>
    <row r="1303" customFormat="false" ht="15" hidden="false" customHeight="false" outlineLevel="0" collapsed="false">
      <c r="A1303" s="188"/>
      <c r="B1303" s="189"/>
      <c r="C1303" s="189"/>
      <c r="D1303" s="190"/>
      <c r="E1303" s="189"/>
      <c r="F1303" s="191"/>
      <c r="G1303" s="190"/>
      <c r="H1303" s="191"/>
    </row>
    <row r="1304" customFormat="false" ht="15" hidden="false" customHeight="false" outlineLevel="0" collapsed="false">
      <c r="A1304" s="188"/>
      <c r="B1304" s="189"/>
      <c r="C1304" s="189"/>
      <c r="D1304" s="190"/>
      <c r="E1304" s="189"/>
      <c r="F1304" s="191"/>
      <c r="G1304" s="190"/>
      <c r="H1304" s="191"/>
    </row>
    <row r="1305" customFormat="false" ht="15" hidden="false" customHeight="false" outlineLevel="0" collapsed="false">
      <c r="A1305" s="188"/>
      <c r="B1305" s="189"/>
      <c r="C1305" s="189"/>
      <c r="D1305" s="190"/>
      <c r="E1305" s="189"/>
      <c r="F1305" s="191"/>
      <c r="G1305" s="190"/>
      <c r="H1305" s="191"/>
    </row>
    <row r="1306" customFormat="false" ht="15" hidden="false" customHeight="false" outlineLevel="0" collapsed="false">
      <c r="A1306" s="188"/>
      <c r="B1306" s="189"/>
      <c r="C1306" s="189"/>
      <c r="D1306" s="190"/>
      <c r="E1306" s="189"/>
      <c r="F1306" s="191"/>
      <c r="G1306" s="190"/>
      <c r="H1306" s="191"/>
    </row>
    <row r="1307" customFormat="false" ht="15" hidden="false" customHeight="false" outlineLevel="0" collapsed="false">
      <c r="A1307" s="188"/>
      <c r="B1307" s="189"/>
      <c r="C1307" s="189"/>
      <c r="D1307" s="190"/>
      <c r="E1307" s="189"/>
      <c r="F1307" s="191"/>
      <c r="G1307" s="190"/>
      <c r="H1307" s="191"/>
    </row>
    <row r="1308" customFormat="false" ht="15" hidden="false" customHeight="false" outlineLevel="0" collapsed="false">
      <c r="A1308" s="188"/>
      <c r="B1308" s="189"/>
      <c r="C1308" s="189"/>
      <c r="D1308" s="190"/>
      <c r="E1308" s="189"/>
      <c r="F1308" s="191"/>
      <c r="G1308" s="190"/>
      <c r="H1308" s="191"/>
    </row>
    <row r="1309" customFormat="false" ht="15" hidden="false" customHeight="false" outlineLevel="0" collapsed="false">
      <c r="A1309" s="188"/>
      <c r="B1309" s="189"/>
      <c r="C1309" s="189"/>
      <c r="D1309" s="190"/>
      <c r="E1309" s="189"/>
      <c r="F1309" s="191"/>
      <c r="G1309" s="190"/>
      <c r="H1309" s="191"/>
    </row>
    <row r="1310" customFormat="false" ht="15" hidden="false" customHeight="false" outlineLevel="0" collapsed="false">
      <c r="A1310" s="188"/>
      <c r="B1310" s="189"/>
      <c r="C1310" s="189"/>
      <c r="D1310" s="190"/>
      <c r="E1310" s="189"/>
      <c r="F1310" s="191"/>
      <c r="G1310" s="190"/>
      <c r="H1310" s="191"/>
    </row>
    <row r="1311" customFormat="false" ht="15" hidden="false" customHeight="false" outlineLevel="0" collapsed="false">
      <c r="A1311" s="188"/>
      <c r="B1311" s="189"/>
      <c r="C1311" s="189"/>
      <c r="D1311" s="190"/>
      <c r="E1311" s="189"/>
      <c r="F1311" s="191"/>
      <c r="G1311" s="190"/>
      <c r="H1311" s="191"/>
    </row>
    <row r="1312" customFormat="false" ht="15" hidden="false" customHeight="false" outlineLevel="0" collapsed="false">
      <c r="A1312" s="188"/>
      <c r="B1312" s="189"/>
      <c r="C1312" s="189"/>
      <c r="D1312" s="190"/>
      <c r="E1312" s="189"/>
      <c r="F1312" s="191"/>
      <c r="G1312" s="190"/>
      <c r="H1312" s="191"/>
    </row>
    <row r="1313" customFormat="false" ht="15" hidden="false" customHeight="false" outlineLevel="0" collapsed="false">
      <c r="A1313" s="188"/>
      <c r="B1313" s="189"/>
      <c r="C1313" s="189"/>
      <c r="D1313" s="190"/>
      <c r="E1313" s="189"/>
      <c r="F1313" s="191"/>
      <c r="G1313" s="190"/>
      <c r="H1313" s="191"/>
    </row>
    <row r="1314" customFormat="false" ht="15" hidden="false" customHeight="false" outlineLevel="0" collapsed="false">
      <c r="A1314" s="188"/>
      <c r="B1314" s="189"/>
      <c r="C1314" s="189"/>
      <c r="D1314" s="190"/>
      <c r="E1314" s="189"/>
      <c r="F1314" s="191"/>
      <c r="G1314" s="190"/>
      <c r="H1314" s="191"/>
    </row>
    <row r="1315" customFormat="false" ht="15" hidden="false" customHeight="false" outlineLevel="0" collapsed="false">
      <c r="A1315" s="188"/>
      <c r="B1315" s="189"/>
      <c r="C1315" s="189"/>
      <c r="D1315" s="190"/>
      <c r="E1315" s="189"/>
      <c r="F1315" s="191"/>
      <c r="G1315" s="190"/>
      <c r="H1315" s="191"/>
    </row>
    <row r="1316" customFormat="false" ht="15" hidden="false" customHeight="false" outlineLevel="0" collapsed="false">
      <c r="A1316" s="188"/>
      <c r="B1316" s="189"/>
      <c r="C1316" s="189"/>
      <c r="D1316" s="190"/>
      <c r="E1316" s="189"/>
      <c r="F1316" s="191"/>
      <c r="G1316" s="190"/>
      <c r="H1316" s="191"/>
    </row>
    <row r="1317" customFormat="false" ht="15" hidden="false" customHeight="false" outlineLevel="0" collapsed="false">
      <c r="A1317" s="188"/>
      <c r="B1317" s="189"/>
      <c r="C1317" s="189"/>
      <c r="D1317" s="190"/>
      <c r="E1317" s="189"/>
      <c r="F1317" s="191"/>
      <c r="G1317" s="190"/>
      <c r="H1317" s="191"/>
    </row>
    <row r="1318" customFormat="false" ht="15" hidden="false" customHeight="false" outlineLevel="0" collapsed="false">
      <c r="A1318" s="188"/>
      <c r="B1318" s="189"/>
      <c r="C1318" s="189"/>
      <c r="D1318" s="190"/>
      <c r="E1318" s="189"/>
      <c r="F1318" s="191"/>
      <c r="G1318" s="190"/>
      <c r="H1318" s="191"/>
    </row>
    <row r="1319" customFormat="false" ht="15" hidden="false" customHeight="false" outlineLevel="0" collapsed="false">
      <c r="A1319" s="188"/>
      <c r="B1319" s="189"/>
      <c r="C1319" s="189"/>
      <c r="D1319" s="190"/>
      <c r="E1319" s="189"/>
      <c r="F1319" s="191"/>
      <c r="G1319" s="190"/>
      <c r="H1319" s="191"/>
    </row>
    <row r="1320" customFormat="false" ht="15" hidden="false" customHeight="false" outlineLevel="0" collapsed="false">
      <c r="A1320" s="188"/>
      <c r="B1320" s="189"/>
      <c r="C1320" s="189"/>
      <c r="D1320" s="190"/>
      <c r="E1320" s="189"/>
      <c r="F1320" s="191"/>
      <c r="G1320" s="190"/>
      <c r="H1320" s="191"/>
    </row>
    <row r="1321" customFormat="false" ht="15" hidden="false" customHeight="false" outlineLevel="0" collapsed="false">
      <c r="A1321" s="188"/>
      <c r="B1321" s="189"/>
      <c r="C1321" s="189"/>
      <c r="D1321" s="190"/>
      <c r="E1321" s="189"/>
      <c r="F1321" s="191"/>
      <c r="G1321" s="190"/>
      <c r="H1321" s="191"/>
    </row>
    <row r="1322" customFormat="false" ht="15" hidden="false" customHeight="false" outlineLevel="0" collapsed="false">
      <c r="A1322" s="188"/>
      <c r="B1322" s="189"/>
      <c r="C1322" s="189"/>
      <c r="D1322" s="190"/>
      <c r="E1322" s="189"/>
      <c r="F1322" s="191"/>
      <c r="G1322" s="190"/>
      <c r="H1322" s="191"/>
    </row>
    <row r="1323" customFormat="false" ht="15" hidden="false" customHeight="false" outlineLevel="0" collapsed="false">
      <c r="A1323" s="188"/>
      <c r="B1323" s="189"/>
      <c r="C1323" s="189"/>
      <c r="D1323" s="190"/>
      <c r="E1323" s="189"/>
      <c r="F1323" s="191"/>
      <c r="G1323" s="190"/>
      <c r="H1323" s="191"/>
    </row>
    <row r="1324" customFormat="false" ht="15" hidden="false" customHeight="false" outlineLevel="0" collapsed="false">
      <c r="A1324" s="188"/>
      <c r="B1324" s="189"/>
      <c r="C1324" s="189"/>
      <c r="D1324" s="190"/>
      <c r="E1324" s="189"/>
      <c r="F1324" s="191"/>
      <c r="G1324" s="190"/>
      <c r="H1324" s="191"/>
    </row>
    <row r="1325" customFormat="false" ht="15" hidden="false" customHeight="false" outlineLevel="0" collapsed="false">
      <c r="A1325" s="188"/>
      <c r="B1325" s="189"/>
      <c r="C1325" s="189"/>
      <c r="D1325" s="190"/>
      <c r="E1325" s="189"/>
      <c r="F1325" s="191"/>
      <c r="G1325" s="190"/>
      <c r="H1325" s="191"/>
    </row>
    <row r="1326" customFormat="false" ht="15" hidden="false" customHeight="false" outlineLevel="0" collapsed="false">
      <c r="A1326" s="188"/>
      <c r="B1326" s="189"/>
      <c r="C1326" s="189"/>
      <c r="D1326" s="190"/>
      <c r="E1326" s="189"/>
      <c r="F1326" s="191"/>
      <c r="G1326" s="190"/>
      <c r="H1326" s="191"/>
    </row>
    <row r="1327" customFormat="false" ht="15" hidden="false" customHeight="false" outlineLevel="0" collapsed="false">
      <c r="A1327" s="188"/>
      <c r="B1327" s="189"/>
      <c r="C1327" s="189"/>
      <c r="D1327" s="190"/>
      <c r="E1327" s="189"/>
      <c r="F1327" s="191"/>
      <c r="G1327" s="190"/>
      <c r="H1327" s="191"/>
    </row>
    <row r="1328" customFormat="false" ht="15" hidden="false" customHeight="false" outlineLevel="0" collapsed="false">
      <c r="A1328" s="188"/>
      <c r="B1328" s="189"/>
      <c r="C1328" s="189"/>
      <c r="D1328" s="190"/>
      <c r="E1328" s="189"/>
      <c r="F1328" s="191"/>
      <c r="G1328" s="190"/>
      <c r="H1328" s="191"/>
    </row>
    <row r="1329" customFormat="false" ht="15" hidden="false" customHeight="false" outlineLevel="0" collapsed="false">
      <c r="A1329" s="188"/>
      <c r="B1329" s="189"/>
      <c r="C1329" s="189"/>
      <c r="D1329" s="190"/>
      <c r="E1329" s="189"/>
      <c r="F1329" s="191"/>
      <c r="G1329" s="190"/>
      <c r="H1329" s="191"/>
    </row>
    <row r="1330" customFormat="false" ht="15" hidden="false" customHeight="false" outlineLevel="0" collapsed="false">
      <c r="A1330" s="188"/>
      <c r="B1330" s="189"/>
      <c r="C1330" s="189"/>
      <c r="D1330" s="190"/>
      <c r="E1330" s="189"/>
      <c r="F1330" s="191"/>
      <c r="G1330" s="190"/>
      <c r="H1330" s="191"/>
    </row>
    <row r="1331" customFormat="false" ht="15" hidden="false" customHeight="false" outlineLevel="0" collapsed="false">
      <c r="A1331" s="188"/>
      <c r="B1331" s="189"/>
      <c r="C1331" s="189"/>
      <c r="D1331" s="190"/>
      <c r="E1331" s="189"/>
      <c r="F1331" s="191"/>
      <c r="G1331" s="190"/>
      <c r="H1331" s="191"/>
    </row>
    <row r="1332" customFormat="false" ht="15" hidden="false" customHeight="false" outlineLevel="0" collapsed="false">
      <c r="A1332" s="188"/>
      <c r="B1332" s="189"/>
      <c r="C1332" s="189"/>
      <c r="D1332" s="190"/>
      <c r="E1332" s="189"/>
      <c r="F1332" s="191"/>
      <c r="G1332" s="190"/>
      <c r="H1332" s="191"/>
    </row>
    <row r="1333" customFormat="false" ht="15" hidden="false" customHeight="false" outlineLevel="0" collapsed="false">
      <c r="A1333" s="188"/>
      <c r="B1333" s="189"/>
      <c r="C1333" s="189"/>
      <c r="D1333" s="190"/>
      <c r="E1333" s="189"/>
      <c r="F1333" s="191"/>
      <c r="G1333" s="190"/>
      <c r="H1333" s="191"/>
    </row>
    <row r="1334" customFormat="false" ht="15" hidden="false" customHeight="false" outlineLevel="0" collapsed="false">
      <c r="A1334" s="188"/>
      <c r="B1334" s="189"/>
      <c r="C1334" s="189"/>
      <c r="D1334" s="190"/>
      <c r="E1334" s="189"/>
      <c r="F1334" s="191"/>
      <c r="G1334" s="190"/>
      <c r="H1334" s="191"/>
    </row>
    <row r="1335" customFormat="false" ht="15" hidden="false" customHeight="false" outlineLevel="0" collapsed="false">
      <c r="A1335" s="188"/>
      <c r="B1335" s="189"/>
      <c r="C1335" s="189"/>
      <c r="D1335" s="190"/>
      <c r="E1335" s="189"/>
      <c r="F1335" s="191"/>
      <c r="G1335" s="190"/>
      <c r="H1335" s="191"/>
    </row>
    <row r="1336" customFormat="false" ht="15" hidden="false" customHeight="false" outlineLevel="0" collapsed="false">
      <c r="A1336" s="188"/>
      <c r="B1336" s="189"/>
      <c r="C1336" s="189"/>
      <c r="D1336" s="190"/>
      <c r="E1336" s="189"/>
      <c r="F1336" s="191"/>
      <c r="G1336" s="190"/>
      <c r="H1336" s="191"/>
    </row>
    <row r="1337" customFormat="false" ht="15" hidden="false" customHeight="false" outlineLevel="0" collapsed="false">
      <c r="A1337" s="188"/>
      <c r="B1337" s="189"/>
      <c r="C1337" s="189"/>
      <c r="D1337" s="190"/>
      <c r="E1337" s="189"/>
      <c r="F1337" s="191"/>
      <c r="G1337" s="190"/>
      <c r="H1337" s="191"/>
    </row>
    <row r="1338" customFormat="false" ht="15" hidden="false" customHeight="false" outlineLevel="0" collapsed="false">
      <c r="A1338" s="188"/>
      <c r="B1338" s="189"/>
      <c r="C1338" s="189"/>
      <c r="D1338" s="190"/>
      <c r="E1338" s="189"/>
      <c r="F1338" s="191"/>
      <c r="G1338" s="190"/>
      <c r="H1338" s="191"/>
    </row>
    <row r="1339" customFormat="false" ht="15" hidden="false" customHeight="false" outlineLevel="0" collapsed="false">
      <c r="A1339" s="188"/>
      <c r="B1339" s="189"/>
      <c r="C1339" s="189"/>
      <c r="D1339" s="190"/>
      <c r="E1339" s="189"/>
      <c r="F1339" s="191"/>
      <c r="G1339" s="190"/>
      <c r="H1339" s="191"/>
    </row>
    <row r="1340" customFormat="false" ht="15" hidden="false" customHeight="false" outlineLevel="0" collapsed="false">
      <c r="A1340" s="188"/>
      <c r="B1340" s="189"/>
      <c r="C1340" s="189"/>
      <c r="D1340" s="190"/>
      <c r="E1340" s="189"/>
      <c r="F1340" s="191"/>
      <c r="G1340" s="190"/>
      <c r="H1340" s="191"/>
    </row>
    <row r="1341" customFormat="false" ht="15" hidden="false" customHeight="false" outlineLevel="0" collapsed="false">
      <c r="A1341" s="188"/>
      <c r="B1341" s="189"/>
      <c r="C1341" s="189"/>
      <c r="D1341" s="190"/>
      <c r="E1341" s="189"/>
      <c r="F1341" s="191"/>
      <c r="G1341" s="190"/>
      <c r="H1341" s="191"/>
    </row>
    <row r="1342" customFormat="false" ht="15" hidden="false" customHeight="false" outlineLevel="0" collapsed="false">
      <c r="A1342" s="188"/>
      <c r="B1342" s="189"/>
      <c r="C1342" s="189"/>
      <c r="D1342" s="190"/>
      <c r="E1342" s="189"/>
      <c r="F1342" s="191"/>
      <c r="G1342" s="190"/>
      <c r="H1342" s="191"/>
    </row>
    <row r="1343" customFormat="false" ht="15" hidden="false" customHeight="false" outlineLevel="0" collapsed="false">
      <c r="A1343" s="188"/>
      <c r="B1343" s="189"/>
      <c r="C1343" s="189"/>
      <c r="D1343" s="190"/>
      <c r="E1343" s="189"/>
      <c r="F1343" s="191"/>
      <c r="G1343" s="190"/>
      <c r="H1343" s="191"/>
    </row>
    <row r="1344" customFormat="false" ht="15" hidden="false" customHeight="false" outlineLevel="0" collapsed="false">
      <c r="A1344" s="188"/>
      <c r="B1344" s="189"/>
      <c r="C1344" s="189"/>
      <c r="D1344" s="190"/>
      <c r="E1344" s="189"/>
      <c r="F1344" s="191"/>
      <c r="G1344" s="190"/>
      <c r="H1344" s="191"/>
    </row>
    <row r="1345" customFormat="false" ht="15" hidden="false" customHeight="false" outlineLevel="0" collapsed="false">
      <c r="A1345" s="188"/>
      <c r="B1345" s="189"/>
      <c r="C1345" s="189"/>
      <c r="D1345" s="190"/>
      <c r="E1345" s="189"/>
      <c r="F1345" s="191"/>
      <c r="G1345" s="190"/>
      <c r="H1345" s="191"/>
    </row>
    <row r="1346" customFormat="false" ht="15" hidden="false" customHeight="false" outlineLevel="0" collapsed="false">
      <c r="A1346" s="188"/>
      <c r="B1346" s="189"/>
      <c r="C1346" s="189"/>
      <c r="D1346" s="190"/>
      <c r="E1346" s="189"/>
      <c r="F1346" s="191"/>
      <c r="G1346" s="190"/>
      <c r="H1346" s="191"/>
    </row>
    <row r="1347" customFormat="false" ht="15" hidden="false" customHeight="false" outlineLevel="0" collapsed="false">
      <c r="A1347" s="188"/>
      <c r="B1347" s="189"/>
      <c r="C1347" s="189"/>
      <c r="D1347" s="190"/>
      <c r="E1347" s="189"/>
      <c r="F1347" s="191"/>
      <c r="G1347" s="190"/>
      <c r="H1347" s="191"/>
    </row>
    <row r="1348" customFormat="false" ht="15" hidden="false" customHeight="false" outlineLevel="0" collapsed="false">
      <c r="A1348" s="188"/>
      <c r="B1348" s="189"/>
      <c r="C1348" s="189"/>
      <c r="D1348" s="190"/>
      <c r="E1348" s="189"/>
      <c r="F1348" s="191"/>
      <c r="G1348" s="190"/>
      <c r="H1348" s="191"/>
    </row>
    <row r="1349" customFormat="false" ht="15" hidden="false" customHeight="false" outlineLevel="0" collapsed="false">
      <c r="A1349" s="188"/>
      <c r="B1349" s="189"/>
      <c r="C1349" s="189"/>
      <c r="D1349" s="190"/>
      <c r="E1349" s="189"/>
      <c r="F1349" s="191"/>
      <c r="G1349" s="190"/>
      <c r="H1349" s="191"/>
    </row>
    <row r="1350" customFormat="false" ht="15" hidden="false" customHeight="false" outlineLevel="0" collapsed="false">
      <c r="A1350" s="188"/>
      <c r="B1350" s="189"/>
      <c r="C1350" s="189"/>
      <c r="D1350" s="190"/>
      <c r="E1350" s="189"/>
      <c r="F1350" s="191"/>
      <c r="G1350" s="190"/>
      <c r="H1350" s="191"/>
    </row>
    <row r="1351" customFormat="false" ht="15" hidden="false" customHeight="false" outlineLevel="0" collapsed="false">
      <c r="A1351" s="188"/>
      <c r="B1351" s="189"/>
      <c r="C1351" s="189"/>
      <c r="D1351" s="190"/>
      <c r="E1351" s="189"/>
      <c r="F1351" s="191"/>
      <c r="G1351" s="190"/>
      <c r="H1351" s="191"/>
    </row>
    <row r="1352" customFormat="false" ht="15" hidden="false" customHeight="false" outlineLevel="0" collapsed="false">
      <c r="A1352" s="188"/>
      <c r="B1352" s="189"/>
      <c r="C1352" s="189"/>
      <c r="D1352" s="190"/>
      <c r="E1352" s="189"/>
      <c r="F1352" s="191"/>
      <c r="G1352" s="190"/>
      <c r="H1352" s="191"/>
    </row>
    <row r="1353" customFormat="false" ht="15" hidden="false" customHeight="false" outlineLevel="0" collapsed="false">
      <c r="A1353" s="188"/>
      <c r="B1353" s="189"/>
      <c r="C1353" s="189"/>
      <c r="D1353" s="190"/>
      <c r="E1353" s="189"/>
      <c r="F1353" s="191"/>
      <c r="G1353" s="190"/>
      <c r="H1353" s="191"/>
    </row>
    <row r="1356" customFormat="false" ht="24" hidden="false" customHeight="true" outlineLevel="0" collapsed="false">
      <c r="A1356" s="182" t="s">
        <v>247</v>
      </c>
      <c r="B1356" s="182"/>
      <c r="C1356" s="182"/>
      <c r="D1356" s="182"/>
      <c r="E1356" s="182"/>
      <c r="F1356" s="182"/>
      <c r="G1356" s="182"/>
      <c r="H1356" s="183" t="str">
        <f aca="false">HYPERLINK("#'Daily Dashboard'!A1","← Back to Dashboard")</f>
        <v>← Back to Dashboard</v>
      </c>
    </row>
    <row r="1357" customFormat="false" ht="28" hidden="false" customHeight="true" outlineLevel="0" collapsed="false">
      <c r="A1357" s="163" t="s">
        <v>54</v>
      </c>
      <c r="B1357" s="163" t="s">
        <v>55</v>
      </c>
      <c r="C1357" s="163" t="s">
        <v>232</v>
      </c>
      <c r="D1357" s="163" t="s">
        <v>233</v>
      </c>
      <c r="E1357" s="163" t="s">
        <v>92</v>
      </c>
      <c r="F1357" s="163" t="s">
        <v>93</v>
      </c>
      <c r="G1357" s="163" t="s">
        <v>234</v>
      </c>
      <c r="H1357" s="163" t="s">
        <v>95</v>
      </c>
    </row>
    <row r="1358" customFormat="false" ht="35.05" hidden="false" customHeight="false" outlineLevel="0" collapsed="false">
      <c r="A1358" s="184" t="str">
        <f aca="false">_xlfn._xlws.FILTER('Portfolio Register'!$A$5:$A$104,('Portfolio Register'!$A$5:$A$104&lt;&gt;"")*((('Portfolio Register'!$T$5:$T$104="DUE ≤ 30 DAYS")+('Portfolio Register'!$T$5:$T$104="DUE ≤ 90 DAYS"))),"No buildings currently match this alert")</f>
        <v>No buildings currently match this alert</v>
      </c>
      <c r="B1358" s="185" t="str">
        <f aca="false">_xlfn._xlws.FILTER('Portfolio Register'!$B$5:$B$104,('Portfolio Register'!$A$5:$A$104&lt;&gt;"")*((('Portfolio Register'!$T$5:$T$104="DUE ≤ 30 DAYS")+('Portfolio Register'!$T$5:$T$104="DUE ≤ 90 DAYS"))),"")</f>
        <v/>
      </c>
      <c r="C1358" s="185" t="str">
        <f aca="false">_xlfn._xlws.FILTER(IF('Portfolio Register'!$A$5:$A$104&lt;&gt;"","Lift",""),('Portfolio Register'!$A$5:$A$104&lt;&gt;"")*((('Portfolio Register'!$T$5:$T$104="DUE ≤ 30 DAYS")+('Portfolio Register'!$T$5:$T$104="DUE ≤ 90 DAYS"))),"")</f>
      </c>
      <c r="D1358" s="186" t="str">
        <f aca="false">_xlfn._xlws.FILTER('Portfolio Register'!$R$5:$R$104,('Portfolio Register'!$A$5:$A$104&lt;&gt;"")*((('Portfolio Register'!$T$5:$T$104="DUE ≤ 30 DAYS")+('Portfolio Register'!$T$5:$T$104="DUE ≤ 90 DAYS"))),"")</f>
        <v/>
      </c>
      <c r="E1358" s="185" t="str">
        <f aca="false">_xlfn._xlws.FILTER('Portfolio Register'!$T$5:$T$104,('Portfolio Register'!$A$5:$A$104&lt;&gt;"")*((('Portfolio Register'!$T$5:$T$104="DUE ≤ 30 DAYS")+('Portfolio Register'!$T$5:$T$104="DUE ≤ 90 DAYS"))),"")</f>
        <v/>
      </c>
      <c r="F1358" s="187" t="str">
        <f aca="false">_xlfn._xlws.FILTER('Portfolio Register'!$V$5:$V$104,('Portfolio Register'!$A$5:$A$104&lt;&gt;"")*((('Portfolio Register'!$T$5:$T$104="DUE ≤ 30 DAYS")+('Portfolio Register'!$T$5:$T$104="DUE ≤ 90 DAYS"))),"")</f>
        <v/>
      </c>
      <c r="G1358" s="186" t="str">
        <f aca="false">_xlfn._xlws.FILTER('Portfolio Register'!$W$5:$W$104,('Portfolio Register'!$A$5:$A$104&lt;&gt;"")*((('Portfolio Register'!$T$5:$T$104="DUE ≤ 30 DAYS")+('Portfolio Register'!$T$5:$T$104="DUE ≤ 90 DAYS"))),"")</f>
        <v/>
      </c>
      <c r="H1358" s="187" t="str">
        <f aca="false">_xlfn._xlws.FILTER('Portfolio Register'!$X$5:$X$104,('Portfolio Register'!$A$5:$A$104&lt;&gt;"")*((('Portfolio Register'!$T$5:$T$104="DUE ≤ 30 DAYS")+('Portfolio Register'!$T$5:$T$104="DUE ≤ 90 DAYS"))),"")</f>
        <v/>
      </c>
    </row>
    <row r="1359" customFormat="false" ht="15" hidden="false" customHeight="false" outlineLevel="0" collapsed="false">
      <c r="A1359" s="188"/>
      <c r="B1359" s="189"/>
      <c r="C1359" s="189"/>
      <c r="D1359" s="190"/>
      <c r="E1359" s="189"/>
      <c r="F1359" s="191"/>
      <c r="G1359" s="190"/>
      <c r="H1359" s="191"/>
    </row>
    <row r="1360" customFormat="false" ht="15" hidden="false" customHeight="false" outlineLevel="0" collapsed="false">
      <c r="A1360" s="188"/>
      <c r="B1360" s="189"/>
      <c r="C1360" s="189"/>
      <c r="D1360" s="190"/>
      <c r="E1360" s="189"/>
      <c r="F1360" s="191"/>
      <c r="G1360" s="190"/>
      <c r="H1360" s="191"/>
    </row>
    <row r="1361" customFormat="false" ht="15" hidden="false" customHeight="false" outlineLevel="0" collapsed="false">
      <c r="A1361" s="188"/>
      <c r="B1361" s="189"/>
      <c r="C1361" s="189"/>
      <c r="D1361" s="190"/>
      <c r="E1361" s="189"/>
      <c r="F1361" s="191"/>
      <c r="G1361" s="190"/>
      <c r="H1361" s="191"/>
    </row>
    <row r="1362" customFormat="false" ht="15" hidden="false" customHeight="false" outlineLevel="0" collapsed="false">
      <c r="A1362" s="188"/>
      <c r="B1362" s="189"/>
      <c r="C1362" s="189"/>
      <c r="D1362" s="190"/>
      <c r="E1362" s="189"/>
      <c r="F1362" s="191"/>
      <c r="G1362" s="190"/>
      <c r="H1362" s="191"/>
    </row>
    <row r="1363" customFormat="false" ht="15" hidden="false" customHeight="false" outlineLevel="0" collapsed="false">
      <c r="A1363" s="188"/>
      <c r="B1363" s="189"/>
      <c r="C1363" s="189"/>
      <c r="D1363" s="190"/>
      <c r="E1363" s="189"/>
      <c r="F1363" s="191"/>
      <c r="G1363" s="190"/>
      <c r="H1363" s="191"/>
    </row>
    <row r="1364" customFormat="false" ht="15" hidden="false" customHeight="false" outlineLevel="0" collapsed="false">
      <c r="A1364" s="188"/>
      <c r="B1364" s="189"/>
      <c r="C1364" s="189"/>
      <c r="D1364" s="190"/>
      <c r="E1364" s="189"/>
      <c r="F1364" s="191"/>
      <c r="G1364" s="190"/>
      <c r="H1364" s="191"/>
    </row>
    <row r="1365" customFormat="false" ht="15" hidden="false" customHeight="false" outlineLevel="0" collapsed="false">
      <c r="A1365" s="188"/>
      <c r="B1365" s="189"/>
      <c r="C1365" s="189"/>
      <c r="D1365" s="190"/>
      <c r="E1365" s="189"/>
      <c r="F1365" s="191"/>
      <c r="G1365" s="190"/>
      <c r="H1365" s="191"/>
    </row>
    <row r="1366" customFormat="false" ht="15" hidden="false" customHeight="false" outlineLevel="0" collapsed="false">
      <c r="A1366" s="188"/>
      <c r="B1366" s="189"/>
      <c r="C1366" s="189"/>
      <c r="D1366" s="190"/>
      <c r="E1366" s="189"/>
      <c r="F1366" s="191"/>
      <c r="G1366" s="190"/>
      <c r="H1366" s="191"/>
    </row>
    <row r="1367" customFormat="false" ht="15" hidden="false" customHeight="false" outlineLevel="0" collapsed="false">
      <c r="A1367" s="188"/>
      <c r="B1367" s="189"/>
      <c r="C1367" s="189"/>
      <c r="D1367" s="190"/>
      <c r="E1367" s="189"/>
      <c r="F1367" s="191"/>
      <c r="G1367" s="190"/>
      <c r="H1367" s="191"/>
    </row>
    <row r="1368" customFormat="false" ht="15" hidden="false" customHeight="false" outlineLevel="0" collapsed="false">
      <c r="A1368" s="188"/>
      <c r="B1368" s="189"/>
      <c r="C1368" s="189"/>
      <c r="D1368" s="190"/>
      <c r="E1368" s="189"/>
      <c r="F1368" s="191"/>
      <c r="G1368" s="190"/>
      <c r="H1368" s="191"/>
    </row>
    <row r="1369" customFormat="false" ht="15" hidden="false" customHeight="false" outlineLevel="0" collapsed="false">
      <c r="A1369" s="188"/>
      <c r="B1369" s="189"/>
      <c r="C1369" s="189"/>
      <c r="D1369" s="190"/>
      <c r="E1369" s="189"/>
      <c r="F1369" s="191"/>
      <c r="G1369" s="190"/>
      <c r="H1369" s="191"/>
    </row>
    <row r="1370" customFormat="false" ht="15" hidden="false" customHeight="false" outlineLevel="0" collapsed="false">
      <c r="A1370" s="188"/>
      <c r="B1370" s="189"/>
      <c r="C1370" s="189"/>
      <c r="D1370" s="190"/>
      <c r="E1370" s="189"/>
      <c r="F1370" s="191"/>
      <c r="G1370" s="190"/>
      <c r="H1370" s="191"/>
    </row>
    <row r="1371" customFormat="false" ht="15" hidden="false" customHeight="false" outlineLevel="0" collapsed="false">
      <c r="A1371" s="188"/>
      <c r="B1371" s="189"/>
      <c r="C1371" s="189"/>
      <c r="D1371" s="190"/>
      <c r="E1371" s="189"/>
      <c r="F1371" s="191"/>
      <c r="G1371" s="190"/>
      <c r="H1371" s="191"/>
    </row>
    <row r="1372" customFormat="false" ht="15" hidden="false" customHeight="false" outlineLevel="0" collapsed="false">
      <c r="A1372" s="188"/>
      <c r="B1372" s="189"/>
      <c r="C1372" s="189"/>
      <c r="D1372" s="190"/>
      <c r="E1372" s="189"/>
      <c r="F1372" s="191"/>
      <c r="G1372" s="190"/>
      <c r="H1372" s="191"/>
    </row>
    <row r="1373" customFormat="false" ht="15" hidden="false" customHeight="false" outlineLevel="0" collapsed="false">
      <c r="A1373" s="188"/>
      <c r="B1373" s="189"/>
      <c r="C1373" s="189"/>
      <c r="D1373" s="190"/>
      <c r="E1373" s="189"/>
      <c r="F1373" s="191"/>
      <c r="G1373" s="190"/>
      <c r="H1373" s="191"/>
    </row>
    <row r="1374" customFormat="false" ht="15" hidden="false" customHeight="false" outlineLevel="0" collapsed="false">
      <c r="A1374" s="188"/>
      <c r="B1374" s="189"/>
      <c r="C1374" s="189"/>
      <c r="D1374" s="190"/>
      <c r="E1374" s="189"/>
      <c r="F1374" s="191"/>
      <c r="G1374" s="190"/>
      <c r="H1374" s="191"/>
    </row>
    <row r="1375" customFormat="false" ht="15" hidden="false" customHeight="false" outlineLevel="0" collapsed="false">
      <c r="A1375" s="188"/>
      <c r="B1375" s="189"/>
      <c r="C1375" s="189"/>
      <c r="D1375" s="190"/>
      <c r="E1375" s="189"/>
      <c r="F1375" s="191"/>
      <c r="G1375" s="190"/>
      <c r="H1375" s="191"/>
    </row>
    <row r="1376" customFormat="false" ht="15" hidden="false" customHeight="false" outlineLevel="0" collapsed="false">
      <c r="A1376" s="188"/>
      <c r="B1376" s="189"/>
      <c r="C1376" s="189"/>
      <c r="D1376" s="190"/>
      <c r="E1376" s="189"/>
      <c r="F1376" s="191"/>
      <c r="G1376" s="190"/>
      <c r="H1376" s="191"/>
    </row>
    <row r="1377" customFormat="false" ht="15" hidden="false" customHeight="false" outlineLevel="0" collapsed="false">
      <c r="A1377" s="188"/>
      <c r="B1377" s="189"/>
      <c r="C1377" s="189"/>
      <c r="D1377" s="190"/>
      <c r="E1377" s="189"/>
      <c r="F1377" s="191"/>
      <c r="G1377" s="190"/>
      <c r="H1377" s="191"/>
    </row>
    <row r="1378" customFormat="false" ht="15" hidden="false" customHeight="false" outlineLevel="0" collapsed="false">
      <c r="A1378" s="188"/>
      <c r="B1378" s="189"/>
      <c r="C1378" s="189"/>
      <c r="D1378" s="190"/>
      <c r="E1378" s="189"/>
      <c r="F1378" s="191"/>
      <c r="G1378" s="190"/>
      <c r="H1378" s="191"/>
    </row>
    <row r="1379" customFormat="false" ht="15" hidden="false" customHeight="false" outlineLevel="0" collapsed="false">
      <c r="A1379" s="188"/>
      <c r="B1379" s="189"/>
      <c r="C1379" s="189"/>
      <c r="D1379" s="190"/>
      <c r="E1379" s="189"/>
      <c r="F1379" s="191"/>
      <c r="G1379" s="190"/>
      <c r="H1379" s="191"/>
    </row>
    <row r="1380" customFormat="false" ht="15" hidden="false" customHeight="false" outlineLevel="0" collapsed="false">
      <c r="A1380" s="188"/>
      <c r="B1380" s="189"/>
      <c r="C1380" s="189"/>
      <c r="D1380" s="190"/>
      <c r="E1380" s="189"/>
      <c r="F1380" s="191"/>
      <c r="G1380" s="190"/>
      <c r="H1380" s="191"/>
    </row>
    <row r="1381" customFormat="false" ht="15" hidden="false" customHeight="false" outlineLevel="0" collapsed="false">
      <c r="A1381" s="188"/>
      <c r="B1381" s="189"/>
      <c r="C1381" s="189"/>
      <c r="D1381" s="190"/>
      <c r="E1381" s="189"/>
      <c r="F1381" s="191"/>
      <c r="G1381" s="190"/>
      <c r="H1381" s="191"/>
    </row>
    <row r="1382" customFormat="false" ht="15" hidden="false" customHeight="false" outlineLevel="0" collapsed="false">
      <c r="A1382" s="188"/>
      <c r="B1382" s="189"/>
      <c r="C1382" s="189"/>
      <c r="D1382" s="190"/>
      <c r="E1382" s="189"/>
      <c r="F1382" s="191"/>
      <c r="G1382" s="190"/>
      <c r="H1382" s="191"/>
    </row>
    <row r="1383" customFormat="false" ht="15" hidden="false" customHeight="false" outlineLevel="0" collapsed="false">
      <c r="A1383" s="188"/>
      <c r="B1383" s="189"/>
      <c r="C1383" s="189"/>
      <c r="D1383" s="190"/>
      <c r="E1383" s="189"/>
      <c r="F1383" s="191"/>
      <c r="G1383" s="190"/>
      <c r="H1383" s="191"/>
    </row>
    <row r="1384" customFormat="false" ht="15" hidden="false" customHeight="false" outlineLevel="0" collapsed="false">
      <c r="A1384" s="188"/>
      <c r="B1384" s="189"/>
      <c r="C1384" s="189"/>
      <c r="D1384" s="190"/>
      <c r="E1384" s="189"/>
      <c r="F1384" s="191"/>
      <c r="G1384" s="190"/>
      <c r="H1384" s="191"/>
    </row>
    <row r="1385" customFormat="false" ht="15" hidden="false" customHeight="false" outlineLevel="0" collapsed="false">
      <c r="A1385" s="188"/>
      <c r="B1385" s="189"/>
      <c r="C1385" s="189"/>
      <c r="D1385" s="190"/>
      <c r="E1385" s="189"/>
      <c r="F1385" s="191"/>
      <c r="G1385" s="190"/>
      <c r="H1385" s="191"/>
    </row>
    <row r="1386" customFormat="false" ht="15" hidden="false" customHeight="false" outlineLevel="0" collapsed="false">
      <c r="A1386" s="188"/>
      <c r="B1386" s="189"/>
      <c r="C1386" s="189"/>
      <c r="D1386" s="190"/>
      <c r="E1386" s="189"/>
      <c r="F1386" s="191"/>
      <c r="G1386" s="190"/>
      <c r="H1386" s="191"/>
    </row>
    <row r="1387" customFormat="false" ht="15" hidden="false" customHeight="false" outlineLevel="0" collapsed="false">
      <c r="A1387" s="188"/>
      <c r="B1387" s="189"/>
      <c r="C1387" s="189"/>
      <c r="D1387" s="190"/>
      <c r="E1387" s="189"/>
      <c r="F1387" s="191"/>
      <c r="G1387" s="190"/>
      <c r="H1387" s="191"/>
    </row>
    <row r="1388" customFormat="false" ht="15" hidden="false" customHeight="false" outlineLevel="0" collapsed="false">
      <c r="A1388" s="188"/>
      <c r="B1388" s="189"/>
      <c r="C1388" s="189"/>
      <c r="D1388" s="190"/>
      <c r="E1388" s="189"/>
      <c r="F1388" s="191"/>
      <c r="G1388" s="190"/>
      <c r="H1388" s="191"/>
    </row>
    <row r="1389" customFormat="false" ht="15" hidden="false" customHeight="false" outlineLevel="0" collapsed="false">
      <c r="A1389" s="188"/>
      <c r="B1389" s="189"/>
      <c r="C1389" s="189"/>
      <c r="D1389" s="190"/>
      <c r="E1389" s="189"/>
      <c r="F1389" s="191"/>
      <c r="G1389" s="190"/>
      <c r="H1389" s="191"/>
    </row>
    <row r="1390" customFormat="false" ht="15" hidden="false" customHeight="false" outlineLevel="0" collapsed="false">
      <c r="A1390" s="188"/>
      <c r="B1390" s="189"/>
      <c r="C1390" s="189"/>
      <c r="D1390" s="190"/>
      <c r="E1390" s="189"/>
      <c r="F1390" s="191"/>
      <c r="G1390" s="190"/>
      <c r="H1390" s="191"/>
    </row>
    <row r="1391" customFormat="false" ht="15" hidden="false" customHeight="false" outlineLevel="0" collapsed="false">
      <c r="A1391" s="188"/>
      <c r="B1391" s="189"/>
      <c r="C1391" s="189"/>
      <c r="D1391" s="190"/>
      <c r="E1391" s="189"/>
      <c r="F1391" s="191"/>
      <c r="G1391" s="190"/>
      <c r="H1391" s="191"/>
    </row>
    <row r="1392" customFormat="false" ht="15" hidden="false" customHeight="false" outlineLevel="0" collapsed="false">
      <c r="A1392" s="188"/>
      <c r="B1392" s="189"/>
      <c r="C1392" s="189"/>
      <c r="D1392" s="190"/>
      <c r="E1392" s="189"/>
      <c r="F1392" s="191"/>
      <c r="G1392" s="190"/>
      <c r="H1392" s="191"/>
    </row>
    <row r="1393" customFormat="false" ht="15" hidden="false" customHeight="false" outlineLevel="0" collapsed="false">
      <c r="A1393" s="188"/>
      <c r="B1393" s="189"/>
      <c r="C1393" s="189"/>
      <c r="D1393" s="190"/>
      <c r="E1393" s="189"/>
      <c r="F1393" s="191"/>
      <c r="G1393" s="190"/>
      <c r="H1393" s="191"/>
    </row>
    <row r="1394" customFormat="false" ht="15" hidden="false" customHeight="false" outlineLevel="0" collapsed="false">
      <c r="A1394" s="188"/>
      <c r="B1394" s="189"/>
      <c r="C1394" s="189"/>
      <c r="D1394" s="190"/>
      <c r="E1394" s="189"/>
      <c r="F1394" s="191"/>
      <c r="G1394" s="190"/>
      <c r="H1394" s="191"/>
    </row>
    <row r="1395" customFormat="false" ht="15" hidden="false" customHeight="false" outlineLevel="0" collapsed="false">
      <c r="A1395" s="188"/>
      <c r="B1395" s="189"/>
      <c r="C1395" s="189"/>
      <c r="D1395" s="190"/>
      <c r="E1395" s="189"/>
      <c r="F1395" s="191"/>
      <c r="G1395" s="190"/>
      <c r="H1395" s="191"/>
    </row>
    <row r="1396" customFormat="false" ht="15" hidden="false" customHeight="false" outlineLevel="0" collapsed="false">
      <c r="A1396" s="188"/>
      <c r="B1396" s="189"/>
      <c r="C1396" s="189"/>
      <c r="D1396" s="190"/>
      <c r="E1396" s="189"/>
      <c r="F1396" s="191"/>
      <c r="G1396" s="190"/>
      <c r="H1396" s="191"/>
    </row>
    <row r="1397" customFormat="false" ht="15" hidden="false" customHeight="false" outlineLevel="0" collapsed="false">
      <c r="A1397" s="188"/>
      <c r="B1397" s="189"/>
      <c r="C1397" s="189"/>
      <c r="D1397" s="190"/>
      <c r="E1397" s="189"/>
      <c r="F1397" s="191"/>
      <c r="G1397" s="190"/>
      <c r="H1397" s="191"/>
    </row>
    <row r="1398" customFormat="false" ht="15" hidden="false" customHeight="false" outlineLevel="0" collapsed="false">
      <c r="A1398" s="188"/>
      <c r="B1398" s="189"/>
      <c r="C1398" s="189"/>
      <c r="D1398" s="190"/>
      <c r="E1398" s="189"/>
      <c r="F1398" s="191"/>
      <c r="G1398" s="190"/>
      <c r="H1398" s="191"/>
    </row>
    <row r="1399" customFormat="false" ht="15" hidden="false" customHeight="false" outlineLevel="0" collapsed="false">
      <c r="A1399" s="188"/>
      <c r="B1399" s="189"/>
      <c r="C1399" s="189"/>
      <c r="D1399" s="190"/>
      <c r="E1399" s="189"/>
      <c r="F1399" s="191"/>
      <c r="G1399" s="190"/>
      <c r="H1399" s="191"/>
    </row>
    <row r="1400" customFormat="false" ht="15" hidden="false" customHeight="false" outlineLevel="0" collapsed="false">
      <c r="A1400" s="188"/>
      <c r="B1400" s="189"/>
      <c r="C1400" s="189"/>
      <c r="D1400" s="190"/>
      <c r="E1400" s="189"/>
      <c r="F1400" s="191"/>
      <c r="G1400" s="190"/>
      <c r="H1400" s="191"/>
    </row>
    <row r="1401" customFormat="false" ht="15" hidden="false" customHeight="false" outlineLevel="0" collapsed="false">
      <c r="A1401" s="188"/>
      <c r="B1401" s="189"/>
      <c r="C1401" s="189"/>
      <c r="D1401" s="190"/>
      <c r="E1401" s="189"/>
      <c r="F1401" s="191"/>
      <c r="G1401" s="190"/>
      <c r="H1401" s="191"/>
    </row>
    <row r="1402" customFormat="false" ht="15" hidden="false" customHeight="false" outlineLevel="0" collapsed="false">
      <c r="A1402" s="188"/>
      <c r="B1402" s="189"/>
      <c r="C1402" s="189"/>
      <c r="D1402" s="190"/>
      <c r="E1402" s="189"/>
      <c r="F1402" s="191"/>
      <c r="G1402" s="190"/>
      <c r="H1402" s="191"/>
    </row>
    <row r="1403" customFormat="false" ht="15" hidden="false" customHeight="false" outlineLevel="0" collapsed="false">
      <c r="A1403" s="188"/>
      <c r="B1403" s="189"/>
      <c r="C1403" s="189"/>
      <c r="D1403" s="190"/>
      <c r="E1403" s="189"/>
      <c r="F1403" s="191"/>
      <c r="G1403" s="190"/>
      <c r="H1403" s="191"/>
    </row>
    <row r="1404" customFormat="false" ht="15" hidden="false" customHeight="false" outlineLevel="0" collapsed="false">
      <c r="A1404" s="188"/>
      <c r="B1404" s="189"/>
      <c r="C1404" s="189"/>
      <c r="D1404" s="190"/>
      <c r="E1404" s="189"/>
      <c r="F1404" s="191"/>
      <c r="G1404" s="190"/>
      <c r="H1404" s="191"/>
    </row>
    <row r="1405" customFormat="false" ht="15" hidden="false" customHeight="false" outlineLevel="0" collapsed="false">
      <c r="A1405" s="188"/>
      <c r="B1405" s="189"/>
      <c r="C1405" s="189"/>
      <c r="D1405" s="190"/>
      <c r="E1405" s="189"/>
      <c r="F1405" s="191"/>
      <c r="G1405" s="190"/>
      <c r="H1405" s="191"/>
    </row>
    <row r="1406" customFormat="false" ht="15" hidden="false" customHeight="false" outlineLevel="0" collapsed="false">
      <c r="A1406" s="188"/>
      <c r="B1406" s="189"/>
      <c r="C1406" s="189"/>
      <c r="D1406" s="190"/>
      <c r="E1406" s="189"/>
      <c r="F1406" s="191"/>
      <c r="G1406" s="190"/>
      <c r="H1406" s="191"/>
    </row>
    <row r="1407" customFormat="false" ht="15" hidden="false" customHeight="false" outlineLevel="0" collapsed="false">
      <c r="A1407" s="188"/>
      <c r="B1407" s="189"/>
      <c r="C1407" s="189"/>
      <c r="D1407" s="190"/>
      <c r="E1407" s="189"/>
      <c r="F1407" s="191"/>
      <c r="G1407" s="190"/>
      <c r="H1407" s="191"/>
    </row>
    <row r="1408" customFormat="false" ht="15" hidden="false" customHeight="false" outlineLevel="0" collapsed="false">
      <c r="A1408" s="188"/>
      <c r="B1408" s="189"/>
      <c r="C1408" s="189"/>
      <c r="D1408" s="190"/>
      <c r="E1408" s="189"/>
      <c r="F1408" s="191"/>
      <c r="G1408" s="190"/>
      <c r="H1408" s="191"/>
    </row>
    <row r="1409" customFormat="false" ht="15" hidden="false" customHeight="false" outlineLevel="0" collapsed="false">
      <c r="A1409" s="188"/>
      <c r="B1409" s="189"/>
      <c r="C1409" s="189"/>
      <c r="D1409" s="190"/>
      <c r="E1409" s="189"/>
      <c r="F1409" s="191"/>
      <c r="G1409" s="190"/>
      <c r="H1409" s="191"/>
    </row>
    <row r="1410" customFormat="false" ht="15" hidden="false" customHeight="false" outlineLevel="0" collapsed="false">
      <c r="A1410" s="188"/>
      <c r="B1410" s="189"/>
      <c r="C1410" s="189"/>
      <c r="D1410" s="190"/>
      <c r="E1410" s="189"/>
      <c r="F1410" s="191"/>
      <c r="G1410" s="190"/>
      <c r="H1410" s="191"/>
    </row>
    <row r="1411" customFormat="false" ht="15" hidden="false" customHeight="false" outlineLevel="0" collapsed="false">
      <c r="A1411" s="188"/>
      <c r="B1411" s="189"/>
      <c r="C1411" s="189"/>
      <c r="D1411" s="190"/>
      <c r="E1411" s="189"/>
      <c r="F1411" s="191"/>
      <c r="G1411" s="190"/>
      <c r="H1411" s="191"/>
    </row>
    <row r="1412" customFormat="false" ht="15" hidden="false" customHeight="false" outlineLevel="0" collapsed="false">
      <c r="A1412" s="188"/>
      <c r="B1412" s="189"/>
      <c r="C1412" s="189"/>
      <c r="D1412" s="190"/>
      <c r="E1412" s="189"/>
      <c r="F1412" s="191"/>
      <c r="G1412" s="190"/>
      <c r="H1412" s="191"/>
    </row>
    <row r="1413" customFormat="false" ht="15" hidden="false" customHeight="false" outlineLevel="0" collapsed="false">
      <c r="A1413" s="188"/>
      <c r="B1413" s="189"/>
      <c r="C1413" s="189"/>
      <c r="D1413" s="190"/>
      <c r="E1413" s="189"/>
      <c r="F1413" s="191"/>
      <c r="G1413" s="190"/>
      <c r="H1413" s="191"/>
    </row>
    <row r="1414" customFormat="false" ht="15" hidden="false" customHeight="false" outlineLevel="0" collapsed="false">
      <c r="A1414" s="188"/>
      <c r="B1414" s="189"/>
      <c r="C1414" s="189"/>
      <c r="D1414" s="190"/>
      <c r="E1414" s="189"/>
      <c r="F1414" s="191"/>
      <c r="G1414" s="190"/>
      <c r="H1414" s="191"/>
    </row>
    <row r="1415" customFormat="false" ht="15" hidden="false" customHeight="false" outlineLevel="0" collapsed="false">
      <c r="A1415" s="188"/>
      <c r="B1415" s="189"/>
      <c r="C1415" s="189"/>
      <c r="D1415" s="190"/>
      <c r="E1415" s="189"/>
      <c r="F1415" s="191"/>
      <c r="G1415" s="190"/>
      <c r="H1415" s="191"/>
    </row>
    <row r="1416" customFormat="false" ht="15" hidden="false" customHeight="false" outlineLevel="0" collapsed="false">
      <c r="A1416" s="188"/>
      <c r="B1416" s="189"/>
      <c r="C1416" s="189"/>
      <c r="D1416" s="190"/>
      <c r="E1416" s="189"/>
      <c r="F1416" s="191"/>
      <c r="G1416" s="190"/>
      <c r="H1416" s="191"/>
    </row>
    <row r="1417" customFormat="false" ht="15" hidden="false" customHeight="false" outlineLevel="0" collapsed="false">
      <c r="A1417" s="188"/>
      <c r="B1417" s="189"/>
      <c r="C1417" s="189"/>
      <c r="D1417" s="190"/>
      <c r="E1417" s="189"/>
      <c r="F1417" s="191"/>
      <c r="G1417" s="190"/>
      <c r="H1417" s="191"/>
    </row>
    <row r="1418" customFormat="false" ht="15" hidden="false" customHeight="false" outlineLevel="0" collapsed="false">
      <c r="A1418" s="188"/>
      <c r="B1418" s="189"/>
      <c r="C1418" s="189"/>
      <c r="D1418" s="190"/>
      <c r="E1418" s="189"/>
      <c r="F1418" s="191"/>
      <c r="G1418" s="190"/>
      <c r="H1418" s="191"/>
    </row>
    <row r="1419" customFormat="false" ht="15" hidden="false" customHeight="false" outlineLevel="0" collapsed="false">
      <c r="A1419" s="188"/>
      <c r="B1419" s="189"/>
      <c r="C1419" s="189"/>
      <c r="D1419" s="190"/>
      <c r="E1419" s="189"/>
      <c r="F1419" s="191"/>
      <c r="G1419" s="190"/>
      <c r="H1419" s="191"/>
    </row>
    <row r="1420" customFormat="false" ht="15" hidden="false" customHeight="false" outlineLevel="0" collapsed="false">
      <c r="A1420" s="188"/>
      <c r="B1420" s="189"/>
      <c r="C1420" s="189"/>
      <c r="D1420" s="190"/>
      <c r="E1420" s="189"/>
      <c r="F1420" s="191"/>
      <c r="G1420" s="190"/>
      <c r="H1420" s="191"/>
    </row>
    <row r="1421" customFormat="false" ht="15" hidden="false" customHeight="false" outlineLevel="0" collapsed="false">
      <c r="A1421" s="188"/>
      <c r="B1421" s="189"/>
      <c r="C1421" s="189"/>
      <c r="D1421" s="190"/>
      <c r="E1421" s="189"/>
      <c r="F1421" s="191"/>
      <c r="G1421" s="190"/>
      <c r="H1421" s="191"/>
    </row>
    <row r="1422" customFormat="false" ht="15" hidden="false" customHeight="false" outlineLevel="0" collapsed="false">
      <c r="A1422" s="188"/>
      <c r="B1422" s="189"/>
      <c r="C1422" s="189"/>
      <c r="D1422" s="190"/>
      <c r="E1422" s="189"/>
      <c r="F1422" s="191"/>
      <c r="G1422" s="190"/>
      <c r="H1422" s="191"/>
    </row>
    <row r="1423" customFormat="false" ht="15" hidden="false" customHeight="false" outlineLevel="0" collapsed="false">
      <c r="A1423" s="188"/>
      <c r="B1423" s="189"/>
      <c r="C1423" s="189"/>
      <c r="D1423" s="190"/>
      <c r="E1423" s="189"/>
      <c r="F1423" s="191"/>
      <c r="G1423" s="190"/>
      <c r="H1423" s="191"/>
    </row>
    <row r="1424" customFormat="false" ht="15" hidden="false" customHeight="false" outlineLevel="0" collapsed="false">
      <c r="A1424" s="188"/>
      <c r="B1424" s="189"/>
      <c r="C1424" s="189"/>
      <c r="D1424" s="190"/>
      <c r="E1424" s="189"/>
      <c r="F1424" s="191"/>
      <c r="G1424" s="190"/>
      <c r="H1424" s="191"/>
    </row>
    <row r="1425" customFormat="false" ht="15" hidden="false" customHeight="false" outlineLevel="0" collapsed="false">
      <c r="A1425" s="188"/>
      <c r="B1425" s="189"/>
      <c r="C1425" s="189"/>
      <c r="D1425" s="190"/>
      <c r="E1425" s="189"/>
      <c r="F1425" s="191"/>
      <c r="G1425" s="190"/>
      <c r="H1425" s="191"/>
    </row>
    <row r="1426" customFormat="false" ht="15" hidden="false" customHeight="false" outlineLevel="0" collapsed="false">
      <c r="A1426" s="188"/>
      <c r="B1426" s="189"/>
      <c r="C1426" s="189"/>
      <c r="D1426" s="190"/>
      <c r="E1426" s="189"/>
      <c r="F1426" s="191"/>
      <c r="G1426" s="190"/>
      <c r="H1426" s="191"/>
    </row>
    <row r="1427" customFormat="false" ht="15" hidden="false" customHeight="false" outlineLevel="0" collapsed="false">
      <c r="A1427" s="188"/>
      <c r="B1427" s="189"/>
      <c r="C1427" s="189"/>
      <c r="D1427" s="190"/>
      <c r="E1427" s="189"/>
      <c r="F1427" s="191"/>
      <c r="G1427" s="190"/>
      <c r="H1427" s="191"/>
    </row>
    <row r="1428" customFormat="false" ht="15" hidden="false" customHeight="false" outlineLevel="0" collapsed="false">
      <c r="A1428" s="188"/>
      <c r="B1428" s="189"/>
      <c r="C1428" s="189"/>
      <c r="D1428" s="190"/>
      <c r="E1428" s="189"/>
      <c r="F1428" s="191"/>
      <c r="G1428" s="190"/>
      <c r="H1428" s="191"/>
    </row>
    <row r="1429" customFormat="false" ht="15" hidden="false" customHeight="false" outlineLevel="0" collapsed="false">
      <c r="A1429" s="188"/>
      <c r="B1429" s="189"/>
      <c r="C1429" s="189"/>
      <c r="D1429" s="190"/>
      <c r="E1429" s="189"/>
      <c r="F1429" s="191"/>
      <c r="G1429" s="190"/>
      <c r="H1429" s="191"/>
    </row>
    <row r="1430" customFormat="false" ht="15" hidden="false" customHeight="false" outlineLevel="0" collapsed="false">
      <c r="A1430" s="188"/>
      <c r="B1430" s="189"/>
      <c r="C1430" s="189"/>
      <c r="D1430" s="190"/>
      <c r="E1430" s="189"/>
      <c r="F1430" s="191"/>
      <c r="G1430" s="190"/>
      <c r="H1430" s="191"/>
    </row>
    <row r="1431" customFormat="false" ht="15" hidden="false" customHeight="false" outlineLevel="0" collapsed="false">
      <c r="A1431" s="188"/>
      <c r="B1431" s="189"/>
      <c r="C1431" s="189"/>
      <c r="D1431" s="190"/>
      <c r="E1431" s="189"/>
      <c r="F1431" s="191"/>
      <c r="G1431" s="190"/>
      <c r="H1431" s="191"/>
    </row>
    <row r="1432" customFormat="false" ht="15" hidden="false" customHeight="false" outlineLevel="0" collapsed="false">
      <c r="A1432" s="188"/>
      <c r="B1432" s="189"/>
      <c r="C1432" s="189"/>
      <c r="D1432" s="190"/>
      <c r="E1432" s="189"/>
      <c r="F1432" s="191"/>
      <c r="G1432" s="190"/>
      <c r="H1432" s="191"/>
    </row>
    <row r="1433" customFormat="false" ht="15" hidden="false" customHeight="false" outlineLevel="0" collapsed="false">
      <c r="A1433" s="188"/>
      <c r="B1433" s="189"/>
      <c r="C1433" s="189"/>
      <c r="D1433" s="190"/>
      <c r="E1433" s="189"/>
      <c r="F1433" s="191"/>
      <c r="G1433" s="190"/>
      <c r="H1433" s="191"/>
    </row>
    <row r="1434" customFormat="false" ht="15" hidden="false" customHeight="false" outlineLevel="0" collapsed="false">
      <c r="A1434" s="188"/>
      <c r="B1434" s="189"/>
      <c r="C1434" s="189"/>
      <c r="D1434" s="190"/>
      <c r="E1434" s="189"/>
      <c r="F1434" s="191"/>
      <c r="G1434" s="190"/>
      <c r="H1434" s="191"/>
    </row>
    <row r="1435" customFormat="false" ht="15" hidden="false" customHeight="false" outlineLevel="0" collapsed="false">
      <c r="A1435" s="188"/>
      <c r="B1435" s="189"/>
      <c r="C1435" s="189"/>
      <c r="D1435" s="190"/>
      <c r="E1435" s="189"/>
      <c r="F1435" s="191"/>
      <c r="G1435" s="190"/>
      <c r="H1435" s="191"/>
    </row>
    <row r="1436" customFormat="false" ht="15" hidden="false" customHeight="false" outlineLevel="0" collapsed="false">
      <c r="A1436" s="188"/>
      <c r="B1436" s="189"/>
      <c r="C1436" s="189"/>
      <c r="D1436" s="190"/>
      <c r="E1436" s="189"/>
      <c r="F1436" s="191"/>
      <c r="G1436" s="190"/>
      <c r="H1436" s="191"/>
    </row>
    <row r="1437" customFormat="false" ht="15" hidden="false" customHeight="false" outlineLevel="0" collapsed="false">
      <c r="A1437" s="188"/>
      <c r="B1437" s="189"/>
      <c r="C1437" s="189"/>
      <c r="D1437" s="190"/>
      <c r="E1437" s="189"/>
      <c r="F1437" s="191"/>
      <c r="G1437" s="190"/>
      <c r="H1437" s="191"/>
    </row>
    <row r="1438" customFormat="false" ht="15" hidden="false" customHeight="false" outlineLevel="0" collapsed="false">
      <c r="A1438" s="188"/>
      <c r="B1438" s="189"/>
      <c r="C1438" s="189"/>
      <c r="D1438" s="190"/>
      <c r="E1438" s="189"/>
      <c r="F1438" s="191"/>
      <c r="G1438" s="190"/>
      <c r="H1438" s="191"/>
    </row>
    <row r="1439" customFormat="false" ht="15" hidden="false" customHeight="false" outlineLevel="0" collapsed="false">
      <c r="A1439" s="188"/>
      <c r="B1439" s="189"/>
      <c r="C1439" s="189"/>
      <c r="D1439" s="190"/>
      <c r="E1439" s="189"/>
      <c r="F1439" s="191"/>
      <c r="G1439" s="190"/>
      <c r="H1439" s="191"/>
    </row>
    <row r="1440" customFormat="false" ht="15" hidden="false" customHeight="false" outlineLevel="0" collapsed="false">
      <c r="A1440" s="188"/>
      <c r="B1440" s="189"/>
      <c r="C1440" s="189"/>
      <c r="D1440" s="190"/>
      <c r="E1440" s="189"/>
      <c r="F1440" s="191"/>
      <c r="G1440" s="190"/>
      <c r="H1440" s="191"/>
    </row>
    <row r="1441" customFormat="false" ht="15" hidden="false" customHeight="false" outlineLevel="0" collapsed="false">
      <c r="A1441" s="188"/>
      <c r="B1441" s="189"/>
      <c r="C1441" s="189"/>
      <c r="D1441" s="190"/>
      <c r="E1441" s="189"/>
      <c r="F1441" s="191"/>
      <c r="G1441" s="190"/>
      <c r="H1441" s="191"/>
    </row>
    <row r="1442" customFormat="false" ht="15" hidden="false" customHeight="false" outlineLevel="0" collapsed="false">
      <c r="A1442" s="188"/>
      <c r="B1442" s="189"/>
      <c r="C1442" s="189"/>
      <c r="D1442" s="190"/>
      <c r="E1442" s="189"/>
      <c r="F1442" s="191"/>
      <c r="G1442" s="190"/>
      <c r="H1442" s="191"/>
    </row>
    <row r="1443" customFormat="false" ht="15" hidden="false" customHeight="false" outlineLevel="0" collapsed="false">
      <c r="A1443" s="188"/>
      <c r="B1443" s="189"/>
      <c r="C1443" s="189"/>
      <c r="D1443" s="190"/>
      <c r="E1443" s="189"/>
      <c r="F1443" s="191"/>
      <c r="G1443" s="190"/>
      <c r="H1443" s="191"/>
    </row>
    <row r="1444" customFormat="false" ht="15" hidden="false" customHeight="false" outlineLevel="0" collapsed="false">
      <c r="A1444" s="188"/>
      <c r="B1444" s="189"/>
      <c r="C1444" s="189"/>
      <c r="D1444" s="190"/>
      <c r="E1444" s="189"/>
      <c r="F1444" s="191"/>
      <c r="G1444" s="190"/>
      <c r="H1444" s="191"/>
    </row>
    <row r="1445" customFormat="false" ht="15" hidden="false" customHeight="false" outlineLevel="0" collapsed="false">
      <c r="A1445" s="188"/>
      <c r="B1445" s="189"/>
      <c r="C1445" s="189"/>
      <c r="D1445" s="190"/>
      <c r="E1445" s="189"/>
      <c r="F1445" s="191"/>
      <c r="G1445" s="190"/>
      <c r="H1445" s="191"/>
    </row>
    <row r="1446" customFormat="false" ht="15" hidden="false" customHeight="false" outlineLevel="0" collapsed="false">
      <c r="A1446" s="188"/>
      <c r="B1446" s="189"/>
      <c r="C1446" s="189"/>
      <c r="D1446" s="190"/>
      <c r="E1446" s="189"/>
      <c r="F1446" s="191"/>
      <c r="G1446" s="190"/>
      <c r="H1446" s="191"/>
    </row>
    <row r="1447" customFormat="false" ht="15" hidden="false" customHeight="false" outlineLevel="0" collapsed="false">
      <c r="A1447" s="188"/>
      <c r="B1447" s="189"/>
      <c r="C1447" s="189"/>
      <c r="D1447" s="190"/>
      <c r="E1447" s="189"/>
      <c r="F1447" s="191"/>
      <c r="G1447" s="190"/>
      <c r="H1447" s="191"/>
    </row>
    <row r="1448" customFormat="false" ht="15" hidden="false" customHeight="false" outlineLevel="0" collapsed="false">
      <c r="A1448" s="188"/>
      <c r="B1448" s="189"/>
      <c r="C1448" s="189"/>
      <c r="D1448" s="190"/>
      <c r="E1448" s="189"/>
      <c r="F1448" s="191"/>
      <c r="G1448" s="190"/>
      <c r="H1448" s="191"/>
    </row>
    <row r="1449" customFormat="false" ht="15" hidden="false" customHeight="false" outlineLevel="0" collapsed="false">
      <c r="A1449" s="188"/>
      <c r="B1449" s="189"/>
      <c r="C1449" s="189"/>
      <c r="D1449" s="190"/>
      <c r="E1449" s="189"/>
      <c r="F1449" s="191"/>
      <c r="G1449" s="190"/>
      <c r="H1449" s="191"/>
    </row>
    <row r="1450" customFormat="false" ht="15" hidden="false" customHeight="false" outlineLevel="0" collapsed="false">
      <c r="A1450" s="188"/>
      <c r="B1450" s="189"/>
      <c r="C1450" s="189"/>
      <c r="D1450" s="190"/>
      <c r="E1450" s="189"/>
      <c r="F1450" s="191"/>
      <c r="G1450" s="190"/>
      <c r="H1450" s="191"/>
    </row>
    <row r="1451" customFormat="false" ht="15" hidden="false" customHeight="false" outlineLevel="0" collapsed="false">
      <c r="A1451" s="188"/>
      <c r="B1451" s="189"/>
      <c r="C1451" s="189"/>
      <c r="D1451" s="190"/>
      <c r="E1451" s="189"/>
      <c r="F1451" s="191"/>
      <c r="G1451" s="190"/>
      <c r="H1451" s="191"/>
    </row>
    <row r="1452" customFormat="false" ht="15" hidden="false" customHeight="false" outlineLevel="0" collapsed="false">
      <c r="A1452" s="188"/>
      <c r="B1452" s="189"/>
      <c r="C1452" s="189"/>
      <c r="D1452" s="190"/>
      <c r="E1452" s="189"/>
      <c r="F1452" s="191"/>
      <c r="G1452" s="190"/>
      <c r="H1452" s="191"/>
    </row>
    <row r="1453" customFormat="false" ht="15" hidden="false" customHeight="false" outlineLevel="0" collapsed="false">
      <c r="A1453" s="188"/>
      <c r="B1453" s="189"/>
      <c r="C1453" s="189"/>
      <c r="D1453" s="190"/>
      <c r="E1453" s="189"/>
      <c r="F1453" s="191"/>
      <c r="G1453" s="190"/>
      <c r="H1453" s="191"/>
    </row>
    <row r="1454" customFormat="false" ht="15" hidden="false" customHeight="false" outlineLevel="0" collapsed="false">
      <c r="A1454" s="188"/>
      <c r="B1454" s="189"/>
      <c r="C1454" s="189"/>
      <c r="D1454" s="190"/>
      <c r="E1454" s="189"/>
      <c r="F1454" s="191"/>
      <c r="G1454" s="190"/>
      <c r="H1454" s="191"/>
    </row>
    <row r="1455" customFormat="false" ht="15" hidden="false" customHeight="false" outlineLevel="0" collapsed="false">
      <c r="A1455" s="188"/>
      <c r="B1455" s="189"/>
      <c r="C1455" s="189"/>
      <c r="D1455" s="190"/>
      <c r="E1455" s="189"/>
      <c r="F1455" s="191"/>
      <c r="G1455" s="190"/>
      <c r="H1455" s="191"/>
    </row>
    <row r="1456" customFormat="false" ht="15" hidden="false" customHeight="false" outlineLevel="0" collapsed="false">
      <c r="A1456" s="188"/>
      <c r="B1456" s="189"/>
      <c r="C1456" s="189"/>
      <c r="D1456" s="190"/>
      <c r="E1456" s="189"/>
      <c r="F1456" s="191"/>
      <c r="G1456" s="190"/>
      <c r="H1456" s="191"/>
    </row>
    <row r="1457" customFormat="false" ht="15" hidden="false" customHeight="false" outlineLevel="0" collapsed="false">
      <c r="A1457" s="188"/>
      <c r="B1457" s="189"/>
      <c r="C1457" s="189"/>
      <c r="D1457" s="190"/>
      <c r="E1457" s="189"/>
      <c r="F1457" s="191"/>
      <c r="G1457" s="190"/>
      <c r="H1457" s="191"/>
    </row>
    <row r="1460" customFormat="false" ht="24" hidden="false" customHeight="true" outlineLevel="0" collapsed="false">
      <c r="A1460" s="182" t="s">
        <v>248</v>
      </c>
      <c r="B1460" s="182"/>
      <c r="C1460" s="182"/>
      <c r="D1460" s="182"/>
      <c r="E1460" s="182"/>
      <c r="F1460" s="182"/>
      <c r="G1460" s="182"/>
      <c r="H1460" s="183" t="str">
        <f aca="false">HYPERLINK("#'Daily Dashboard'!A1","← Back to Dashboard")</f>
        <v>← Back to Dashboard</v>
      </c>
    </row>
    <row r="1461" customFormat="false" ht="28" hidden="false" customHeight="true" outlineLevel="0" collapsed="false">
      <c r="A1461" s="163" t="s">
        <v>54</v>
      </c>
      <c r="B1461" s="163" t="s">
        <v>55</v>
      </c>
      <c r="C1461" s="163" t="s">
        <v>232</v>
      </c>
      <c r="D1461" s="163" t="s">
        <v>233</v>
      </c>
      <c r="E1461" s="163" t="s">
        <v>92</v>
      </c>
      <c r="F1461" s="163" t="s">
        <v>93</v>
      </c>
      <c r="G1461" s="163" t="s">
        <v>234</v>
      </c>
      <c r="H1461" s="163" t="s">
        <v>95</v>
      </c>
    </row>
    <row r="1462" customFormat="false" ht="35.05" hidden="false" customHeight="false" outlineLevel="0" collapsed="false">
      <c r="A1462" s="184" t="str">
        <f aca="true">_xlfn._xlws.FILTER('Portfolio Register'!$A$5:$A$104,('Portfolio Register'!$A$5:$A$104&lt;&gt;"")*((('Portfolio Register'!$Y$5:$Y$104=TEXT(EDATE(TODAY(),-1),"mmmm yyyy"))+('Portfolio Register'!$Y$5:$Y$104=TEXT(EDATE(TODAY(),-2),"mmmm yyyy"))+('Portfolio Register'!$Y$5:$Y$104=TEXT(EDATE(TODAY(),-3),"mmmm yyyy")))),"No buildings currently match this alert")</f>
        <v>No buildings currently match this alert</v>
      </c>
      <c r="B1462" s="185" t="str">
        <f aca="true">_xlfn._xlws.FILTER('Portfolio Register'!$B$5:$B$104,('Portfolio Register'!$A$5:$A$104&lt;&gt;"")*((('Portfolio Register'!$Y$5:$Y$104=TEXT(EDATE(TODAY(),-1),"mmmm yyyy"))+('Portfolio Register'!$Y$5:$Y$104=TEXT(EDATE(TODAY(),-2),"mmmm yyyy"))+('Portfolio Register'!$Y$5:$Y$104=TEXT(EDATE(TODAY(),-3),"mmmm yyyy")))),"")</f>
        <v/>
      </c>
      <c r="C1462" s="185" t="str">
        <f aca="true">_xlfn._xlws.FILTER(IF('Portfolio Register'!$A$5:$A$104&lt;&gt;"","AGM Planning Window",""),('Portfolio Register'!$A$5:$A$104&lt;&gt;"")*((('Portfolio Register'!$Y$5:$Y$104=TEXT(EDATE(TODAY(),-1),"mmmm yyyy"))+('Portfolio Register'!$Y$5:$Y$104=TEXT(EDATE(TODAY(),-2),"mmmm yyyy"))+('Portfolio Register'!$Y$5:$Y$104=TEXT(EDATE(TODAY(),-3),"mmmm yyyy")))),"")</f>
      </c>
      <c r="D1462" s="186" t="str">
        <f aca="true">_xlfn._xlws.FILTER('Portfolio Register'!$U$5:$U$104,('Portfolio Register'!$A$5:$A$104&lt;&gt;"")*((('Portfolio Register'!$Y$5:$Y$104=TEXT(EDATE(TODAY(),-1),"mmmm yyyy"))+('Portfolio Register'!$Y$5:$Y$104=TEXT(EDATE(TODAY(),-2),"mmmm yyyy"))+('Portfolio Register'!$Y$5:$Y$104=TEXT(EDATE(TODAY(),-3),"mmmm yyyy")))),"")</f>
        <v/>
      </c>
      <c r="E1462" s="185" t="str">
        <f aca="true">_xlfn._xlws.FILTER(IF('Portfolio Register'!$A$5:$A$104&lt;&gt;"","AGM WINDOW ACTIVE",""),('Portfolio Register'!$A$5:$A$104&lt;&gt;"")*((('Portfolio Register'!$Y$5:$Y$104=TEXT(EDATE(TODAY(),-1),"mmmm yyyy"))+('Portfolio Register'!$Y$5:$Y$104=TEXT(EDATE(TODAY(),-2),"mmmm yyyy"))+('Portfolio Register'!$Y$5:$Y$104=TEXT(EDATE(TODAY(),-3),"mmmm yyyy")))),"")</f>
      </c>
      <c r="F1462" s="187" t="str">
        <f aca="true">_xlfn._xlws.FILTER('Portfolio Register'!$V$5:$V$104,('Portfolio Register'!$A$5:$A$104&lt;&gt;"")*((('Portfolio Register'!$Y$5:$Y$104=TEXT(EDATE(TODAY(),-1),"mmmm yyyy"))+('Portfolio Register'!$Y$5:$Y$104=TEXT(EDATE(TODAY(),-2),"mmmm yyyy"))+('Portfolio Register'!$Y$5:$Y$104=TEXT(EDATE(TODAY(),-3),"mmmm yyyy")))),"")</f>
        <v/>
      </c>
      <c r="G1462" s="186" t="str">
        <f aca="true">_xlfn._xlws.FILTER('Portfolio Register'!$W$5:$W$104,('Portfolio Register'!$A$5:$A$104&lt;&gt;"")*((('Portfolio Register'!$Y$5:$Y$104=TEXT(EDATE(TODAY(),-1),"mmmm yyyy"))+('Portfolio Register'!$Y$5:$Y$104=TEXT(EDATE(TODAY(),-2),"mmmm yyyy"))+('Portfolio Register'!$Y$5:$Y$104=TEXT(EDATE(TODAY(),-3),"mmmm yyyy")))),"")</f>
        <v/>
      </c>
      <c r="H1462" s="187" t="str">
        <f aca="true">_xlfn._xlws.FILTER('Portfolio Register'!$X$5:$X$104,('Portfolio Register'!$A$5:$A$104&lt;&gt;"")*((('Portfolio Register'!$Y$5:$Y$104=TEXT(EDATE(TODAY(),-1),"mmmm yyyy"))+('Portfolio Register'!$Y$5:$Y$104=TEXT(EDATE(TODAY(),-2),"mmmm yyyy"))+('Portfolio Register'!$Y$5:$Y$104=TEXT(EDATE(TODAY(),-3),"mmmm yyyy")))),"")</f>
        <v/>
      </c>
    </row>
    <row r="1463" customFormat="false" ht="15" hidden="false" customHeight="false" outlineLevel="0" collapsed="false">
      <c r="A1463" s="188"/>
      <c r="B1463" s="189"/>
      <c r="C1463" s="189"/>
      <c r="D1463" s="190"/>
      <c r="E1463" s="189"/>
      <c r="F1463" s="191"/>
      <c r="G1463" s="190"/>
      <c r="H1463" s="191"/>
    </row>
    <row r="1464" customFormat="false" ht="15" hidden="false" customHeight="false" outlineLevel="0" collapsed="false">
      <c r="A1464" s="188"/>
      <c r="B1464" s="189"/>
      <c r="C1464" s="189"/>
      <c r="D1464" s="190"/>
      <c r="E1464" s="189"/>
      <c r="F1464" s="191"/>
      <c r="G1464" s="190"/>
      <c r="H1464" s="191"/>
    </row>
    <row r="1465" customFormat="false" ht="15" hidden="false" customHeight="false" outlineLevel="0" collapsed="false">
      <c r="A1465" s="188"/>
      <c r="B1465" s="189"/>
      <c r="C1465" s="189"/>
      <c r="D1465" s="190"/>
      <c r="E1465" s="189"/>
      <c r="F1465" s="191"/>
      <c r="G1465" s="190"/>
      <c r="H1465" s="191"/>
    </row>
    <row r="1466" customFormat="false" ht="15" hidden="false" customHeight="false" outlineLevel="0" collapsed="false">
      <c r="A1466" s="188"/>
      <c r="B1466" s="189"/>
      <c r="C1466" s="189"/>
      <c r="D1466" s="190"/>
      <c r="E1466" s="189"/>
      <c r="F1466" s="191"/>
      <c r="G1466" s="190"/>
      <c r="H1466" s="191"/>
    </row>
    <row r="1467" customFormat="false" ht="15" hidden="false" customHeight="false" outlineLevel="0" collapsed="false">
      <c r="A1467" s="188"/>
      <c r="B1467" s="189"/>
      <c r="C1467" s="189"/>
      <c r="D1467" s="190"/>
      <c r="E1467" s="189"/>
      <c r="F1467" s="191"/>
      <c r="G1467" s="190"/>
      <c r="H1467" s="191"/>
    </row>
    <row r="1468" customFormat="false" ht="15" hidden="false" customHeight="false" outlineLevel="0" collapsed="false">
      <c r="A1468" s="188"/>
      <c r="B1468" s="189"/>
      <c r="C1468" s="189"/>
      <c r="D1468" s="190"/>
      <c r="E1468" s="189"/>
      <c r="F1468" s="191"/>
      <c r="G1468" s="190"/>
      <c r="H1468" s="191"/>
    </row>
    <row r="1469" customFormat="false" ht="15" hidden="false" customHeight="false" outlineLevel="0" collapsed="false">
      <c r="A1469" s="188"/>
      <c r="B1469" s="189"/>
      <c r="C1469" s="189"/>
      <c r="D1469" s="190"/>
      <c r="E1469" s="189"/>
      <c r="F1469" s="191"/>
      <c r="G1469" s="190"/>
      <c r="H1469" s="191"/>
    </row>
    <row r="1470" customFormat="false" ht="15" hidden="false" customHeight="false" outlineLevel="0" collapsed="false">
      <c r="A1470" s="188"/>
      <c r="B1470" s="189"/>
      <c r="C1470" s="189"/>
      <c r="D1470" s="190"/>
      <c r="E1470" s="189"/>
      <c r="F1470" s="191"/>
      <c r="G1470" s="190"/>
      <c r="H1470" s="191"/>
    </row>
    <row r="1471" customFormat="false" ht="15" hidden="false" customHeight="false" outlineLevel="0" collapsed="false">
      <c r="A1471" s="188"/>
      <c r="B1471" s="189"/>
      <c r="C1471" s="189"/>
      <c r="D1471" s="190"/>
      <c r="E1471" s="189"/>
      <c r="F1471" s="191"/>
      <c r="G1471" s="190"/>
      <c r="H1471" s="191"/>
    </row>
    <row r="1472" customFormat="false" ht="15" hidden="false" customHeight="false" outlineLevel="0" collapsed="false">
      <c r="A1472" s="188"/>
      <c r="B1472" s="189"/>
      <c r="C1472" s="189"/>
      <c r="D1472" s="190"/>
      <c r="E1472" s="189"/>
      <c r="F1472" s="191"/>
      <c r="G1472" s="190"/>
      <c r="H1472" s="191"/>
    </row>
    <row r="1473" customFormat="false" ht="15" hidden="false" customHeight="false" outlineLevel="0" collapsed="false">
      <c r="A1473" s="188"/>
      <c r="B1473" s="189"/>
      <c r="C1473" s="189"/>
      <c r="D1473" s="190"/>
      <c r="E1473" s="189"/>
      <c r="F1473" s="191"/>
      <c r="G1473" s="190"/>
      <c r="H1473" s="191"/>
    </row>
    <row r="1474" customFormat="false" ht="15" hidden="false" customHeight="false" outlineLevel="0" collapsed="false">
      <c r="A1474" s="188"/>
      <c r="B1474" s="189"/>
      <c r="C1474" s="189"/>
      <c r="D1474" s="190"/>
      <c r="E1474" s="189"/>
      <c r="F1474" s="191"/>
      <c r="G1474" s="190"/>
      <c r="H1474" s="191"/>
    </row>
    <row r="1475" customFormat="false" ht="15" hidden="false" customHeight="false" outlineLevel="0" collapsed="false">
      <c r="A1475" s="188"/>
      <c r="B1475" s="189"/>
      <c r="C1475" s="189"/>
      <c r="D1475" s="190"/>
      <c r="E1475" s="189"/>
      <c r="F1475" s="191"/>
      <c r="G1475" s="190"/>
      <c r="H1475" s="191"/>
    </row>
    <row r="1476" customFormat="false" ht="15" hidden="false" customHeight="false" outlineLevel="0" collapsed="false">
      <c r="A1476" s="188"/>
      <c r="B1476" s="189"/>
      <c r="C1476" s="189"/>
      <c r="D1476" s="190"/>
      <c r="E1476" s="189"/>
      <c r="F1476" s="191"/>
      <c r="G1476" s="190"/>
      <c r="H1476" s="191"/>
    </row>
    <row r="1477" customFormat="false" ht="15" hidden="false" customHeight="false" outlineLevel="0" collapsed="false">
      <c r="A1477" s="188"/>
      <c r="B1477" s="189"/>
      <c r="C1477" s="189"/>
      <c r="D1477" s="190"/>
      <c r="E1477" s="189"/>
      <c r="F1477" s="191"/>
      <c r="G1477" s="190"/>
      <c r="H1477" s="191"/>
    </row>
    <row r="1478" customFormat="false" ht="15" hidden="false" customHeight="false" outlineLevel="0" collapsed="false">
      <c r="A1478" s="188"/>
      <c r="B1478" s="189"/>
      <c r="C1478" s="189"/>
      <c r="D1478" s="190"/>
      <c r="E1478" s="189"/>
      <c r="F1478" s="191"/>
      <c r="G1478" s="190"/>
      <c r="H1478" s="191"/>
    </row>
    <row r="1479" customFormat="false" ht="15" hidden="false" customHeight="false" outlineLevel="0" collapsed="false">
      <c r="A1479" s="188"/>
      <c r="B1479" s="189"/>
      <c r="C1479" s="189"/>
      <c r="D1479" s="190"/>
      <c r="E1479" s="189"/>
      <c r="F1479" s="191"/>
      <c r="G1479" s="190"/>
      <c r="H1479" s="191"/>
    </row>
    <row r="1480" customFormat="false" ht="15" hidden="false" customHeight="false" outlineLevel="0" collapsed="false">
      <c r="A1480" s="188"/>
      <c r="B1480" s="189"/>
      <c r="C1480" s="189"/>
      <c r="D1480" s="190"/>
      <c r="E1480" s="189"/>
      <c r="F1480" s="191"/>
      <c r="G1480" s="190"/>
      <c r="H1480" s="191"/>
    </row>
    <row r="1481" customFormat="false" ht="15" hidden="false" customHeight="false" outlineLevel="0" collapsed="false">
      <c r="A1481" s="188"/>
      <c r="B1481" s="189"/>
      <c r="C1481" s="189"/>
      <c r="D1481" s="190"/>
      <c r="E1481" s="189"/>
      <c r="F1481" s="191"/>
      <c r="G1481" s="190"/>
      <c r="H1481" s="191"/>
    </row>
    <row r="1482" customFormat="false" ht="15" hidden="false" customHeight="false" outlineLevel="0" collapsed="false">
      <c r="A1482" s="188"/>
      <c r="B1482" s="189"/>
      <c r="C1482" s="189"/>
      <c r="D1482" s="190"/>
      <c r="E1482" s="189"/>
      <c r="F1482" s="191"/>
      <c r="G1482" s="190"/>
      <c r="H1482" s="191"/>
    </row>
    <row r="1483" customFormat="false" ht="15" hidden="false" customHeight="false" outlineLevel="0" collapsed="false">
      <c r="A1483" s="188"/>
      <c r="B1483" s="189"/>
      <c r="C1483" s="189"/>
      <c r="D1483" s="190"/>
      <c r="E1483" s="189"/>
      <c r="F1483" s="191"/>
      <c r="G1483" s="190"/>
      <c r="H1483" s="191"/>
    </row>
    <row r="1484" customFormat="false" ht="15" hidden="false" customHeight="false" outlineLevel="0" collapsed="false">
      <c r="A1484" s="188"/>
      <c r="B1484" s="189"/>
      <c r="C1484" s="189"/>
      <c r="D1484" s="190"/>
      <c r="E1484" s="189"/>
      <c r="F1484" s="191"/>
      <c r="G1484" s="190"/>
      <c r="H1484" s="191"/>
    </row>
    <row r="1485" customFormat="false" ht="15" hidden="false" customHeight="false" outlineLevel="0" collapsed="false">
      <c r="A1485" s="188"/>
      <c r="B1485" s="189"/>
      <c r="C1485" s="189"/>
      <c r="D1485" s="190"/>
      <c r="E1485" s="189"/>
      <c r="F1485" s="191"/>
      <c r="G1485" s="190"/>
      <c r="H1485" s="191"/>
    </row>
    <row r="1486" customFormat="false" ht="15" hidden="false" customHeight="false" outlineLevel="0" collapsed="false">
      <c r="A1486" s="188"/>
      <c r="B1486" s="189"/>
      <c r="C1486" s="189"/>
      <c r="D1486" s="190"/>
      <c r="E1486" s="189"/>
      <c r="F1486" s="191"/>
      <c r="G1486" s="190"/>
      <c r="H1486" s="191"/>
    </row>
    <row r="1487" customFormat="false" ht="15" hidden="false" customHeight="false" outlineLevel="0" collapsed="false">
      <c r="A1487" s="188"/>
      <c r="B1487" s="189"/>
      <c r="C1487" s="189"/>
      <c r="D1487" s="190"/>
      <c r="E1487" s="189"/>
      <c r="F1487" s="191"/>
      <c r="G1487" s="190"/>
      <c r="H1487" s="191"/>
    </row>
    <row r="1488" customFormat="false" ht="15" hidden="false" customHeight="false" outlineLevel="0" collapsed="false">
      <c r="A1488" s="188"/>
      <c r="B1488" s="189"/>
      <c r="C1488" s="189"/>
      <c r="D1488" s="190"/>
      <c r="E1488" s="189"/>
      <c r="F1488" s="191"/>
      <c r="G1488" s="190"/>
      <c r="H1488" s="191"/>
    </row>
    <row r="1489" customFormat="false" ht="15" hidden="false" customHeight="false" outlineLevel="0" collapsed="false">
      <c r="A1489" s="188"/>
      <c r="B1489" s="189"/>
      <c r="C1489" s="189"/>
      <c r="D1489" s="190"/>
      <c r="E1489" s="189"/>
      <c r="F1489" s="191"/>
      <c r="G1489" s="190"/>
      <c r="H1489" s="191"/>
    </row>
    <row r="1490" customFormat="false" ht="15" hidden="false" customHeight="false" outlineLevel="0" collapsed="false">
      <c r="A1490" s="188"/>
      <c r="B1490" s="189"/>
      <c r="C1490" s="189"/>
      <c r="D1490" s="190"/>
      <c r="E1490" s="189"/>
      <c r="F1490" s="191"/>
      <c r="G1490" s="190"/>
      <c r="H1490" s="191"/>
    </row>
    <row r="1491" customFormat="false" ht="15" hidden="false" customHeight="false" outlineLevel="0" collapsed="false">
      <c r="A1491" s="188"/>
      <c r="B1491" s="189"/>
      <c r="C1491" s="189"/>
      <c r="D1491" s="190"/>
      <c r="E1491" s="189"/>
      <c r="F1491" s="191"/>
      <c r="G1491" s="190"/>
      <c r="H1491" s="191"/>
    </row>
    <row r="1492" customFormat="false" ht="15" hidden="false" customHeight="false" outlineLevel="0" collapsed="false">
      <c r="A1492" s="188"/>
      <c r="B1492" s="189"/>
      <c r="C1492" s="189"/>
      <c r="D1492" s="190"/>
      <c r="E1492" s="189"/>
      <c r="F1492" s="191"/>
      <c r="G1492" s="190"/>
      <c r="H1492" s="191"/>
    </row>
    <row r="1493" customFormat="false" ht="15" hidden="false" customHeight="false" outlineLevel="0" collapsed="false">
      <c r="A1493" s="188"/>
      <c r="B1493" s="189"/>
      <c r="C1493" s="189"/>
      <c r="D1493" s="190"/>
      <c r="E1493" s="189"/>
      <c r="F1493" s="191"/>
      <c r="G1493" s="190"/>
      <c r="H1493" s="191"/>
    </row>
    <row r="1494" customFormat="false" ht="15" hidden="false" customHeight="false" outlineLevel="0" collapsed="false">
      <c r="A1494" s="188"/>
      <c r="B1494" s="189"/>
      <c r="C1494" s="189"/>
      <c r="D1494" s="190"/>
      <c r="E1494" s="189"/>
      <c r="F1494" s="191"/>
      <c r="G1494" s="190"/>
      <c r="H1494" s="191"/>
    </row>
    <row r="1495" customFormat="false" ht="15" hidden="false" customHeight="false" outlineLevel="0" collapsed="false">
      <c r="A1495" s="188"/>
      <c r="B1495" s="189"/>
      <c r="C1495" s="189"/>
      <c r="D1495" s="190"/>
      <c r="E1495" s="189"/>
      <c r="F1495" s="191"/>
      <c r="G1495" s="190"/>
      <c r="H1495" s="191"/>
    </row>
    <row r="1496" customFormat="false" ht="15" hidden="false" customHeight="false" outlineLevel="0" collapsed="false">
      <c r="A1496" s="188"/>
      <c r="B1496" s="189"/>
      <c r="C1496" s="189"/>
      <c r="D1496" s="190"/>
      <c r="E1496" s="189"/>
      <c r="F1496" s="191"/>
      <c r="G1496" s="190"/>
      <c r="H1496" s="191"/>
    </row>
    <row r="1497" customFormat="false" ht="15" hidden="false" customHeight="false" outlineLevel="0" collapsed="false">
      <c r="A1497" s="188"/>
      <c r="B1497" s="189"/>
      <c r="C1497" s="189"/>
      <c r="D1497" s="190"/>
      <c r="E1497" s="189"/>
      <c r="F1497" s="191"/>
      <c r="G1497" s="190"/>
      <c r="H1497" s="191"/>
    </row>
    <row r="1498" customFormat="false" ht="15" hidden="false" customHeight="false" outlineLevel="0" collapsed="false">
      <c r="A1498" s="188"/>
      <c r="B1498" s="189"/>
      <c r="C1498" s="189"/>
      <c r="D1498" s="190"/>
      <c r="E1498" s="189"/>
      <c r="F1498" s="191"/>
      <c r="G1498" s="190"/>
      <c r="H1498" s="191"/>
    </row>
    <row r="1499" customFormat="false" ht="15" hidden="false" customHeight="false" outlineLevel="0" collapsed="false">
      <c r="A1499" s="188"/>
      <c r="B1499" s="189"/>
      <c r="C1499" s="189"/>
      <c r="D1499" s="190"/>
      <c r="E1499" s="189"/>
      <c r="F1499" s="191"/>
      <c r="G1499" s="190"/>
      <c r="H1499" s="191"/>
    </row>
    <row r="1500" customFormat="false" ht="15" hidden="false" customHeight="false" outlineLevel="0" collapsed="false">
      <c r="A1500" s="188"/>
      <c r="B1500" s="189"/>
      <c r="C1500" s="189"/>
      <c r="D1500" s="190"/>
      <c r="E1500" s="189"/>
      <c r="F1500" s="191"/>
      <c r="G1500" s="190"/>
      <c r="H1500" s="191"/>
    </row>
    <row r="1501" customFormat="false" ht="15" hidden="false" customHeight="false" outlineLevel="0" collapsed="false">
      <c r="A1501" s="188"/>
      <c r="B1501" s="189"/>
      <c r="C1501" s="189"/>
      <c r="D1501" s="190"/>
      <c r="E1501" s="189"/>
      <c r="F1501" s="191"/>
      <c r="G1501" s="190"/>
      <c r="H1501" s="191"/>
    </row>
    <row r="1502" customFormat="false" ht="15" hidden="false" customHeight="false" outlineLevel="0" collapsed="false">
      <c r="A1502" s="188"/>
      <c r="B1502" s="189"/>
      <c r="C1502" s="189"/>
      <c r="D1502" s="190"/>
      <c r="E1502" s="189"/>
      <c r="F1502" s="191"/>
      <c r="G1502" s="190"/>
      <c r="H1502" s="191"/>
    </row>
    <row r="1503" customFormat="false" ht="15" hidden="false" customHeight="false" outlineLevel="0" collapsed="false">
      <c r="A1503" s="188"/>
      <c r="B1503" s="189"/>
      <c r="C1503" s="189"/>
      <c r="D1503" s="190"/>
      <c r="E1503" s="189"/>
      <c r="F1503" s="191"/>
      <c r="G1503" s="190"/>
      <c r="H1503" s="191"/>
    </row>
    <row r="1504" customFormat="false" ht="15" hidden="false" customHeight="false" outlineLevel="0" collapsed="false">
      <c r="A1504" s="188"/>
      <c r="B1504" s="189"/>
      <c r="C1504" s="189"/>
      <c r="D1504" s="190"/>
      <c r="E1504" s="189"/>
      <c r="F1504" s="191"/>
      <c r="G1504" s="190"/>
      <c r="H1504" s="191"/>
    </row>
    <row r="1505" customFormat="false" ht="15" hidden="false" customHeight="false" outlineLevel="0" collapsed="false">
      <c r="A1505" s="188"/>
      <c r="B1505" s="189"/>
      <c r="C1505" s="189"/>
      <c r="D1505" s="190"/>
      <c r="E1505" s="189"/>
      <c r="F1505" s="191"/>
      <c r="G1505" s="190"/>
      <c r="H1505" s="191"/>
    </row>
    <row r="1506" customFormat="false" ht="15" hidden="false" customHeight="false" outlineLevel="0" collapsed="false">
      <c r="A1506" s="188"/>
      <c r="B1506" s="189"/>
      <c r="C1506" s="189"/>
      <c r="D1506" s="190"/>
      <c r="E1506" s="189"/>
      <c r="F1506" s="191"/>
      <c r="G1506" s="190"/>
      <c r="H1506" s="191"/>
    </row>
    <row r="1507" customFormat="false" ht="15" hidden="false" customHeight="false" outlineLevel="0" collapsed="false">
      <c r="A1507" s="188"/>
      <c r="B1507" s="189"/>
      <c r="C1507" s="189"/>
      <c r="D1507" s="190"/>
      <c r="E1507" s="189"/>
      <c r="F1507" s="191"/>
      <c r="G1507" s="190"/>
      <c r="H1507" s="191"/>
    </row>
    <row r="1508" customFormat="false" ht="15" hidden="false" customHeight="false" outlineLevel="0" collapsed="false">
      <c r="A1508" s="188"/>
      <c r="B1508" s="189"/>
      <c r="C1508" s="189"/>
      <c r="D1508" s="190"/>
      <c r="E1508" s="189"/>
      <c r="F1508" s="191"/>
      <c r="G1508" s="190"/>
      <c r="H1508" s="191"/>
    </row>
    <row r="1509" customFormat="false" ht="15" hidden="false" customHeight="false" outlineLevel="0" collapsed="false">
      <c r="A1509" s="188"/>
      <c r="B1509" s="189"/>
      <c r="C1509" s="189"/>
      <c r="D1509" s="190"/>
      <c r="E1509" s="189"/>
      <c r="F1509" s="191"/>
      <c r="G1509" s="190"/>
      <c r="H1509" s="191"/>
    </row>
    <row r="1510" customFormat="false" ht="15" hidden="false" customHeight="false" outlineLevel="0" collapsed="false">
      <c r="A1510" s="188"/>
      <c r="B1510" s="189"/>
      <c r="C1510" s="189"/>
      <c r="D1510" s="190"/>
      <c r="E1510" s="189"/>
      <c r="F1510" s="191"/>
      <c r="G1510" s="190"/>
      <c r="H1510" s="191"/>
    </row>
    <row r="1511" customFormat="false" ht="15" hidden="false" customHeight="false" outlineLevel="0" collapsed="false">
      <c r="A1511" s="188"/>
      <c r="B1511" s="189"/>
      <c r="C1511" s="189"/>
      <c r="D1511" s="190"/>
      <c r="E1511" s="189"/>
      <c r="F1511" s="191"/>
      <c r="G1511" s="190"/>
      <c r="H1511" s="191"/>
    </row>
    <row r="1512" customFormat="false" ht="15" hidden="false" customHeight="false" outlineLevel="0" collapsed="false">
      <c r="A1512" s="188"/>
      <c r="B1512" s="189"/>
      <c r="C1512" s="189"/>
      <c r="D1512" s="190"/>
      <c r="E1512" s="189"/>
      <c r="F1512" s="191"/>
      <c r="G1512" s="190"/>
      <c r="H1512" s="191"/>
    </row>
    <row r="1513" customFormat="false" ht="15" hidden="false" customHeight="false" outlineLevel="0" collapsed="false">
      <c r="A1513" s="188"/>
      <c r="B1513" s="189"/>
      <c r="C1513" s="189"/>
      <c r="D1513" s="190"/>
      <c r="E1513" s="189"/>
      <c r="F1513" s="191"/>
      <c r="G1513" s="190"/>
      <c r="H1513" s="191"/>
    </row>
    <row r="1514" customFormat="false" ht="15" hidden="false" customHeight="false" outlineLevel="0" collapsed="false">
      <c r="A1514" s="188"/>
      <c r="B1514" s="189"/>
      <c r="C1514" s="189"/>
      <c r="D1514" s="190"/>
      <c r="E1514" s="189"/>
      <c r="F1514" s="191"/>
      <c r="G1514" s="190"/>
      <c r="H1514" s="191"/>
    </row>
    <row r="1515" customFormat="false" ht="15" hidden="false" customHeight="false" outlineLevel="0" collapsed="false">
      <c r="A1515" s="188"/>
      <c r="B1515" s="189"/>
      <c r="C1515" s="189"/>
      <c r="D1515" s="190"/>
      <c r="E1515" s="189"/>
      <c r="F1515" s="191"/>
      <c r="G1515" s="190"/>
      <c r="H1515" s="191"/>
    </row>
    <row r="1516" customFormat="false" ht="15" hidden="false" customHeight="false" outlineLevel="0" collapsed="false">
      <c r="A1516" s="188"/>
      <c r="B1516" s="189"/>
      <c r="C1516" s="189"/>
      <c r="D1516" s="190"/>
      <c r="E1516" s="189"/>
      <c r="F1516" s="191"/>
      <c r="G1516" s="190"/>
      <c r="H1516" s="191"/>
    </row>
    <row r="1517" customFormat="false" ht="15" hidden="false" customHeight="false" outlineLevel="0" collapsed="false">
      <c r="A1517" s="188"/>
      <c r="B1517" s="189"/>
      <c r="C1517" s="189"/>
      <c r="D1517" s="190"/>
      <c r="E1517" s="189"/>
      <c r="F1517" s="191"/>
      <c r="G1517" s="190"/>
      <c r="H1517" s="191"/>
    </row>
    <row r="1518" customFormat="false" ht="15" hidden="false" customHeight="false" outlineLevel="0" collapsed="false">
      <c r="A1518" s="188"/>
      <c r="B1518" s="189"/>
      <c r="C1518" s="189"/>
      <c r="D1518" s="190"/>
      <c r="E1518" s="189"/>
      <c r="F1518" s="191"/>
      <c r="G1518" s="190"/>
      <c r="H1518" s="191"/>
    </row>
    <row r="1519" customFormat="false" ht="15" hidden="false" customHeight="false" outlineLevel="0" collapsed="false">
      <c r="A1519" s="188"/>
      <c r="B1519" s="189"/>
      <c r="C1519" s="189"/>
      <c r="D1519" s="190"/>
      <c r="E1519" s="189"/>
      <c r="F1519" s="191"/>
      <c r="G1519" s="190"/>
      <c r="H1519" s="191"/>
    </row>
    <row r="1520" customFormat="false" ht="15" hidden="false" customHeight="false" outlineLevel="0" collapsed="false">
      <c r="A1520" s="188"/>
      <c r="B1520" s="189"/>
      <c r="C1520" s="189"/>
      <c r="D1520" s="190"/>
      <c r="E1520" s="189"/>
      <c r="F1520" s="191"/>
      <c r="G1520" s="190"/>
      <c r="H1520" s="191"/>
    </row>
    <row r="1521" customFormat="false" ht="15" hidden="false" customHeight="false" outlineLevel="0" collapsed="false">
      <c r="A1521" s="188"/>
      <c r="B1521" s="189"/>
      <c r="C1521" s="189"/>
      <c r="D1521" s="190"/>
      <c r="E1521" s="189"/>
      <c r="F1521" s="191"/>
      <c r="G1521" s="190"/>
      <c r="H1521" s="191"/>
    </row>
    <row r="1522" customFormat="false" ht="15" hidden="false" customHeight="false" outlineLevel="0" collapsed="false">
      <c r="A1522" s="188"/>
      <c r="B1522" s="189"/>
      <c r="C1522" s="189"/>
      <c r="D1522" s="190"/>
      <c r="E1522" s="189"/>
      <c r="F1522" s="191"/>
      <c r="G1522" s="190"/>
      <c r="H1522" s="191"/>
    </row>
    <row r="1523" customFormat="false" ht="15" hidden="false" customHeight="false" outlineLevel="0" collapsed="false">
      <c r="A1523" s="188"/>
      <c r="B1523" s="189"/>
      <c r="C1523" s="189"/>
      <c r="D1523" s="190"/>
      <c r="E1523" s="189"/>
      <c r="F1523" s="191"/>
      <c r="G1523" s="190"/>
      <c r="H1523" s="191"/>
    </row>
    <row r="1524" customFormat="false" ht="15" hidden="false" customHeight="false" outlineLevel="0" collapsed="false">
      <c r="A1524" s="188"/>
      <c r="B1524" s="189"/>
      <c r="C1524" s="189"/>
      <c r="D1524" s="190"/>
      <c r="E1524" s="189"/>
      <c r="F1524" s="191"/>
      <c r="G1524" s="190"/>
      <c r="H1524" s="191"/>
    </row>
    <row r="1525" customFormat="false" ht="15" hidden="false" customHeight="false" outlineLevel="0" collapsed="false">
      <c r="A1525" s="188"/>
      <c r="B1525" s="189"/>
      <c r="C1525" s="189"/>
      <c r="D1525" s="190"/>
      <c r="E1525" s="189"/>
      <c r="F1525" s="191"/>
      <c r="G1525" s="190"/>
      <c r="H1525" s="191"/>
    </row>
    <row r="1526" customFormat="false" ht="15" hidden="false" customHeight="false" outlineLevel="0" collapsed="false">
      <c r="A1526" s="188"/>
      <c r="B1526" s="189"/>
      <c r="C1526" s="189"/>
      <c r="D1526" s="190"/>
      <c r="E1526" s="189"/>
      <c r="F1526" s="191"/>
      <c r="G1526" s="190"/>
      <c r="H1526" s="191"/>
    </row>
    <row r="1527" customFormat="false" ht="15" hidden="false" customHeight="false" outlineLevel="0" collapsed="false">
      <c r="A1527" s="188"/>
      <c r="B1527" s="189"/>
      <c r="C1527" s="189"/>
      <c r="D1527" s="190"/>
      <c r="E1527" s="189"/>
      <c r="F1527" s="191"/>
      <c r="G1527" s="190"/>
      <c r="H1527" s="191"/>
    </row>
    <row r="1528" customFormat="false" ht="15" hidden="false" customHeight="false" outlineLevel="0" collapsed="false">
      <c r="A1528" s="188"/>
      <c r="B1528" s="189"/>
      <c r="C1528" s="189"/>
      <c r="D1528" s="190"/>
      <c r="E1528" s="189"/>
      <c r="F1528" s="191"/>
      <c r="G1528" s="190"/>
      <c r="H1528" s="191"/>
    </row>
    <row r="1529" customFormat="false" ht="15" hidden="false" customHeight="false" outlineLevel="0" collapsed="false">
      <c r="A1529" s="188"/>
      <c r="B1529" s="189"/>
      <c r="C1529" s="189"/>
      <c r="D1529" s="190"/>
      <c r="E1529" s="189"/>
      <c r="F1529" s="191"/>
      <c r="G1529" s="190"/>
      <c r="H1529" s="191"/>
    </row>
    <row r="1530" customFormat="false" ht="15" hidden="false" customHeight="false" outlineLevel="0" collapsed="false">
      <c r="A1530" s="188"/>
      <c r="B1530" s="189"/>
      <c r="C1530" s="189"/>
      <c r="D1530" s="190"/>
      <c r="E1530" s="189"/>
      <c r="F1530" s="191"/>
      <c r="G1530" s="190"/>
      <c r="H1530" s="191"/>
    </row>
    <row r="1531" customFormat="false" ht="15" hidden="false" customHeight="false" outlineLevel="0" collapsed="false">
      <c r="A1531" s="188"/>
      <c r="B1531" s="189"/>
      <c r="C1531" s="189"/>
      <c r="D1531" s="190"/>
      <c r="E1531" s="189"/>
      <c r="F1531" s="191"/>
      <c r="G1531" s="190"/>
      <c r="H1531" s="191"/>
    </row>
    <row r="1532" customFormat="false" ht="15" hidden="false" customHeight="false" outlineLevel="0" collapsed="false">
      <c r="A1532" s="188"/>
      <c r="B1532" s="189"/>
      <c r="C1532" s="189"/>
      <c r="D1532" s="190"/>
      <c r="E1532" s="189"/>
      <c r="F1532" s="191"/>
      <c r="G1532" s="190"/>
      <c r="H1532" s="191"/>
    </row>
    <row r="1533" customFormat="false" ht="15" hidden="false" customHeight="false" outlineLevel="0" collapsed="false">
      <c r="A1533" s="188"/>
      <c r="B1533" s="189"/>
      <c r="C1533" s="189"/>
      <c r="D1533" s="190"/>
      <c r="E1533" s="189"/>
      <c r="F1533" s="191"/>
      <c r="G1533" s="190"/>
      <c r="H1533" s="191"/>
    </row>
    <row r="1534" customFormat="false" ht="15" hidden="false" customHeight="false" outlineLevel="0" collapsed="false">
      <c r="A1534" s="188"/>
      <c r="B1534" s="189"/>
      <c r="C1534" s="189"/>
      <c r="D1534" s="190"/>
      <c r="E1534" s="189"/>
      <c r="F1534" s="191"/>
      <c r="G1534" s="190"/>
      <c r="H1534" s="191"/>
    </row>
    <row r="1535" customFormat="false" ht="15" hidden="false" customHeight="false" outlineLevel="0" collapsed="false">
      <c r="A1535" s="188"/>
      <c r="B1535" s="189"/>
      <c r="C1535" s="189"/>
      <c r="D1535" s="190"/>
      <c r="E1535" s="189"/>
      <c r="F1535" s="191"/>
      <c r="G1535" s="190"/>
      <c r="H1535" s="191"/>
    </row>
    <row r="1536" customFormat="false" ht="15" hidden="false" customHeight="false" outlineLevel="0" collapsed="false">
      <c r="A1536" s="188"/>
      <c r="B1536" s="189"/>
      <c r="C1536" s="189"/>
      <c r="D1536" s="190"/>
      <c r="E1536" s="189"/>
      <c r="F1536" s="191"/>
      <c r="G1536" s="190"/>
      <c r="H1536" s="191"/>
    </row>
    <row r="1537" customFormat="false" ht="15" hidden="false" customHeight="false" outlineLevel="0" collapsed="false">
      <c r="A1537" s="188"/>
      <c r="B1537" s="189"/>
      <c r="C1537" s="189"/>
      <c r="D1537" s="190"/>
      <c r="E1537" s="189"/>
      <c r="F1537" s="191"/>
      <c r="G1537" s="190"/>
      <c r="H1537" s="191"/>
    </row>
    <row r="1538" customFormat="false" ht="15" hidden="false" customHeight="false" outlineLevel="0" collapsed="false">
      <c r="A1538" s="188"/>
      <c r="B1538" s="189"/>
      <c r="C1538" s="189"/>
      <c r="D1538" s="190"/>
      <c r="E1538" s="189"/>
      <c r="F1538" s="191"/>
      <c r="G1538" s="190"/>
      <c r="H1538" s="191"/>
    </row>
    <row r="1539" customFormat="false" ht="15" hidden="false" customHeight="false" outlineLevel="0" collapsed="false">
      <c r="A1539" s="188"/>
      <c r="B1539" s="189"/>
      <c r="C1539" s="189"/>
      <c r="D1539" s="190"/>
      <c r="E1539" s="189"/>
      <c r="F1539" s="191"/>
      <c r="G1539" s="190"/>
      <c r="H1539" s="191"/>
    </row>
    <row r="1540" customFormat="false" ht="15" hidden="false" customHeight="false" outlineLevel="0" collapsed="false">
      <c r="A1540" s="188"/>
      <c r="B1540" s="189"/>
      <c r="C1540" s="189"/>
      <c r="D1540" s="190"/>
      <c r="E1540" s="189"/>
      <c r="F1540" s="191"/>
      <c r="G1540" s="190"/>
      <c r="H1540" s="191"/>
    </row>
    <row r="1541" customFormat="false" ht="15" hidden="false" customHeight="false" outlineLevel="0" collapsed="false">
      <c r="A1541" s="188"/>
      <c r="B1541" s="189"/>
      <c r="C1541" s="189"/>
      <c r="D1541" s="190"/>
      <c r="E1541" s="189"/>
      <c r="F1541" s="191"/>
      <c r="G1541" s="190"/>
      <c r="H1541" s="191"/>
    </row>
    <row r="1542" customFormat="false" ht="15" hidden="false" customHeight="false" outlineLevel="0" collapsed="false">
      <c r="A1542" s="188"/>
      <c r="B1542" s="189"/>
      <c r="C1542" s="189"/>
      <c r="D1542" s="190"/>
      <c r="E1542" s="189"/>
      <c r="F1542" s="191"/>
      <c r="G1542" s="190"/>
      <c r="H1542" s="191"/>
    </row>
    <row r="1543" customFormat="false" ht="15" hidden="false" customHeight="false" outlineLevel="0" collapsed="false">
      <c r="A1543" s="188"/>
      <c r="B1543" s="189"/>
      <c r="C1543" s="189"/>
      <c r="D1543" s="190"/>
      <c r="E1543" s="189"/>
      <c r="F1543" s="191"/>
      <c r="G1543" s="190"/>
      <c r="H1543" s="191"/>
    </row>
    <row r="1544" customFormat="false" ht="15" hidden="false" customHeight="false" outlineLevel="0" collapsed="false">
      <c r="A1544" s="188"/>
      <c r="B1544" s="189"/>
      <c r="C1544" s="189"/>
      <c r="D1544" s="190"/>
      <c r="E1544" s="189"/>
      <c r="F1544" s="191"/>
      <c r="G1544" s="190"/>
      <c r="H1544" s="191"/>
    </row>
    <row r="1545" customFormat="false" ht="15" hidden="false" customHeight="false" outlineLevel="0" collapsed="false">
      <c r="A1545" s="188"/>
      <c r="B1545" s="189"/>
      <c r="C1545" s="189"/>
      <c r="D1545" s="190"/>
      <c r="E1545" s="189"/>
      <c r="F1545" s="191"/>
      <c r="G1545" s="190"/>
      <c r="H1545" s="191"/>
    </row>
    <row r="1546" customFormat="false" ht="15" hidden="false" customHeight="false" outlineLevel="0" collapsed="false">
      <c r="A1546" s="188"/>
      <c r="B1546" s="189"/>
      <c r="C1546" s="189"/>
      <c r="D1546" s="190"/>
      <c r="E1546" s="189"/>
      <c r="F1546" s="191"/>
      <c r="G1546" s="190"/>
      <c r="H1546" s="191"/>
    </row>
    <row r="1547" customFormat="false" ht="15" hidden="false" customHeight="false" outlineLevel="0" collapsed="false">
      <c r="A1547" s="188"/>
      <c r="B1547" s="189"/>
      <c r="C1547" s="189"/>
      <c r="D1547" s="190"/>
      <c r="E1547" s="189"/>
      <c r="F1547" s="191"/>
      <c r="G1547" s="190"/>
      <c r="H1547" s="191"/>
    </row>
    <row r="1548" customFormat="false" ht="15" hidden="false" customHeight="false" outlineLevel="0" collapsed="false">
      <c r="A1548" s="188"/>
      <c r="B1548" s="189"/>
      <c r="C1548" s="189"/>
      <c r="D1548" s="190"/>
      <c r="E1548" s="189"/>
      <c r="F1548" s="191"/>
      <c r="G1548" s="190"/>
      <c r="H1548" s="191"/>
    </row>
    <row r="1549" customFormat="false" ht="15" hidden="false" customHeight="false" outlineLevel="0" collapsed="false">
      <c r="A1549" s="188"/>
      <c r="B1549" s="189"/>
      <c r="C1549" s="189"/>
      <c r="D1549" s="190"/>
      <c r="E1549" s="189"/>
      <c r="F1549" s="191"/>
      <c r="G1549" s="190"/>
      <c r="H1549" s="191"/>
    </row>
    <row r="1550" customFormat="false" ht="15" hidden="false" customHeight="false" outlineLevel="0" collapsed="false">
      <c r="A1550" s="188"/>
      <c r="B1550" s="189"/>
      <c r="C1550" s="189"/>
      <c r="D1550" s="190"/>
      <c r="E1550" s="189"/>
      <c r="F1550" s="191"/>
      <c r="G1550" s="190"/>
      <c r="H1550" s="191"/>
    </row>
    <row r="1551" customFormat="false" ht="15" hidden="false" customHeight="false" outlineLevel="0" collapsed="false">
      <c r="A1551" s="188"/>
      <c r="B1551" s="189"/>
      <c r="C1551" s="189"/>
      <c r="D1551" s="190"/>
      <c r="E1551" s="189"/>
      <c r="F1551" s="191"/>
      <c r="G1551" s="190"/>
      <c r="H1551" s="191"/>
    </row>
    <row r="1552" customFormat="false" ht="15" hidden="false" customHeight="false" outlineLevel="0" collapsed="false">
      <c r="A1552" s="188"/>
      <c r="B1552" s="189"/>
      <c r="C1552" s="189"/>
      <c r="D1552" s="190"/>
      <c r="E1552" s="189"/>
      <c r="F1552" s="191"/>
      <c r="G1552" s="190"/>
      <c r="H1552" s="191"/>
    </row>
    <row r="1553" customFormat="false" ht="15" hidden="false" customHeight="false" outlineLevel="0" collapsed="false">
      <c r="A1553" s="188"/>
      <c r="B1553" s="189"/>
      <c r="C1553" s="189"/>
      <c r="D1553" s="190"/>
      <c r="E1553" s="189"/>
      <c r="F1553" s="191"/>
      <c r="G1553" s="190"/>
      <c r="H1553" s="191"/>
    </row>
    <row r="1554" customFormat="false" ht="15" hidden="false" customHeight="false" outlineLevel="0" collapsed="false">
      <c r="A1554" s="188"/>
      <c r="B1554" s="189"/>
      <c r="C1554" s="189"/>
      <c r="D1554" s="190"/>
      <c r="E1554" s="189"/>
      <c r="F1554" s="191"/>
      <c r="G1554" s="190"/>
      <c r="H1554" s="191"/>
    </row>
    <row r="1555" customFormat="false" ht="15" hidden="false" customHeight="false" outlineLevel="0" collapsed="false">
      <c r="A1555" s="188"/>
      <c r="B1555" s="189"/>
      <c r="C1555" s="189"/>
      <c r="D1555" s="190"/>
      <c r="E1555" s="189"/>
      <c r="F1555" s="191"/>
      <c r="G1555" s="190"/>
      <c r="H1555" s="191"/>
    </row>
    <row r="1556" customFormat="false" ht="15" hidden="false" customHeight="false" outlineLevel="0" collapsed="false">
      <c r="A1556" s="188"/>
      <c r="B1556" s="189"/>
      <c r="C1556" s="189"/>
      <c r="D1556" s="190"/>
      <c r="E1556" s="189"/>
      <c r="F1556" s="191"/>
      <c r="G1556" s="190"/>
      <c r="H1556" s="191"/>
    </row>
    <row r="1557" customFormat="false" ht="15" hidden="false" customHeight="false" outlineLevel="0" collapsed="false">
      <c r="A1557" s="188"/>
      <c r="B1557" s="189"/>
      <c r="C1557" s="189"/>
      <c r="D1557" s="190"/>
      <c r="E1557" s="189"/>
      <c r="F1557" s="191"/>
      <c r="G1557" s="190"/>
      <c r="H1557" s="191"/>
    </row>
    <row r="1558" customFormat="false" ht="15" hidden="false" customHeight="false" outlineLevel="0" collapsed="false">
      <c r="A1558" s="188"/>
      <c r="B1558" s="189"/>
      <c r="C1558" s="189"/>
      <c r="D1558" s="190"/>
      <c r="E1558" s="189"/>
      <c r="F1558" s="191"/>
      <c r="G1558" s="190"/>
      <c r="H1558" s="191"/>
    </row>
    <row r="1559" customFormat="false" ht="15" hidden="false" customHeight="false" outlineLevel="0" collapsed="false">
      <c r="A1559" s="188"/>
      <c r="B1559" s="189"/>
      <c r="C1559" s="189"/>
      <c r="D1559" s="190"/>
      <c r="E1559" s="189"/>
      <c r="F1559" s="191"/>
      <c r="G1559" s="190"/>
      <c r="H1559" s="191"/>
    </row>
    <row r="1560" customFormat="false" ht="15" hidden="false" customHeight="false" outlineLevel="0" collapsed="false">
      <c r="A1560" s="188"/>
      <c r="B1560" s="189"/>
      <c r="C1560" s="189"/>
      <c r="D1560" s="190"/>
      <c r="E1560" s="189"/>
      <c r="F1560" s="191"/>
      <c r="G1560" s="190"/>
      <c r="H1560" s="191"/>
    </row>
    <row r="1561" customFormat="false" ht="15" hidden="false" customHeight="false" outlineLevel="0" collapsed="false">
      <c r="A1561" s="188"/>
      <c r="B1561" s="189"/>
      <c r="C1561" s="189"/>
      <c r="D1561" s="190"/>
      <c r="E1561" s="189"/>
      <c r="F1561" s="191"/>
      <c r="G1561" s="190"/>
      <c r="H1561" s="191"/>
    </row>
    <row r="1564" customFormat="false" ht="24" hidden="false" customHeight="true" outlineLevel="0" collapsed="false">
      <c r="A1564" s="182" t="s">
        <v>249</v>
      </c>
      <c r="B1564" s="182"/>
      <c r="C1564" s="182"/>
      <c r="D1564" s="182"/>
      <c r="E1564" s="182"/>
      <c r="F1564" s="182"/>
      <c r="G1564" s="182"/>
      <c r="H1564" s="183" t="str">
        <f aca="false">HYPERLINK("#'Daily Dashboard'!A1","← Back to Dashboard")</f>
        <v>← Back to Dashboard</v>
      </c>
    </row>
    <row r="1565" customFormat="false" ht="28" hidden="false" customHeight="true" outlineLevel="0" collapsed="false">
      <c r="A1565" s="163" t="s">
        <v>54</v>
      </c>
      <c r="B1565" s="163" t="s">
        <v>55</v>
      </c>
      <c r="C1565" s="163" t="s">
        <v>232</v>
      </c>
      <c r="D1565" s="163" t="s">
        <v>233</v>
      </c>
      <c r="E1565" s="163" t="s">
        <v>92</v>
      </c>
      <c r="F1565" s="163" t="s">
        <v>93</v>
      </c>
      <c r="G1565" s="163" t="s">
        <v>234</v>
      </c>
      <c r="H1565" s="163" t="s">
        <v>95</v>
      </c>
    </row>
    <row r="1566" customFormat="false" ht="35.05" hidden="false" customHeight="false" outlineLevel="0" collapsed="false">
      <c r="A1566" s="184" t="str">
        <f aca="false">_xlfn._xlws.FILTER('Portfolio Register'!$A$5:$A$104,('Portfolio Register'!$A$5:$A$104&lt;&gt;"")*(((('Portfolio Register'!$AH$5:$AH$104="DUE ≤ 30 DAYS")+('Portfolio Register'!$AH$5:$AH$104="DUE ≤ 90 DAYS")+('Portfolio Register'!$AH$5:$AH$104="DUE ≤ 180 DAYS")+('Portfolio Register'!$AH$5:$AH$104="DUE ≤ 12 MONTHS"))+(('Portfolio Register'!$AJ$5:$AJ$104="DUE ≤ 30 DAYS")+('Portfolio Register'!$AJ$5:$AJ$104="DUE ≤ 90 DAYS")+('Portfolio Register'!$AJ$5:$AJ$104="DUE ≤ 180 DAYS")+('Portfolio Register'!$AJ$5:$AJ$104="DUE ≤ 12 MONTHS"))&gt;0)),"No buildings currently match this alert")</f>
        <v>No buildings currently match this alert</v>
      </c>
      <c r="B1566" s="185" t="str">
        <f aca="false">_xlfn._xlws.FILTER('Portfolio Register'!$B$5:$B$104,('Portfolio Register'!$A$5:$A$104&lt;&gt;"")*(((('Portfolio Register'!$AH$5:$AH$104="DUE ≤ 30 DAYS")+('Portfolio Register'!$AH$5:$AH$104="DUE ≤ 90 DAYS")+('Portfolio Register'!$AH$5:$AH$104="DUE ≤ 180 DAYS")+('Portfolio Register'!$AH$5:$AH$104="DUE ≤ 12 MONTHS"))+(('Portfolio Register'!$AJ$5:$AJ$104="DUE ≤ 30 DAYS")+('Portfolio Register'!$AJ$5:$AJ$104="DUE ≤ 90 DAYS")+('Portfolio Register'!$AJ$5:$AJ$104="DUE ≤ 180 DAYS")+('Portfolio Register'!$AJ$5:$AJ$104="DUE ≤ 12 MONTHS"))&gt;0)),"")</f>
        <v/>
      </c>
      <c r="C1566" s="185" t="str">
        <f aca="false">_xlfn._xlws.FILTER(IF('Portfolio Register'!$A$5:$A$104&lt;&gt;"",IF((('Portfolio Register'!$AH$5:$AH$104="DUE ≤ 30 DAYS")+('Portfolio Register'!$AH$5:$AH$104="DUE ≤ 90 DAYS")+('Portfolio Register'!$AH$5:$AH$104="DUE ≤ 180 DAYS")+('Portfolio Register'!$AH$5:$AH$104="DUE ≤ 12 MONTHS")),"Other / Minor; ","")&amp;IF((('Portfolio Register'!$AJ$5:$AJ$104="DUE ≤ 30 DAYS")+('Portfolio Register'!$AJ$5:$AJ$104="DUE ≤ 90 DAYS")+('Portfolio Register'!$AJ$5:$AJ$104="DUE ≤ 180 DAYS")+('Portfolio Register'!$AJ$5:$AJ$104="DUE ≤ 12 MONTHS")),"Major; ",""),""),('Portfolio Register'!$A$5:$A$104&lt;&gt;"")*(((('Portfolio Register'!$AH$5:$AH$104="DUE ≤ 30 DAYS")+('Portfolio Register'!$AH$5:$AH$104="DUE ≤ 90 DAYS")+('Portfolio Register'!$AH$5:$AH$104="DUE ≤ 180 DAYS")+('Portfolio Register'!$AH$5:$AH$104="DUE ≤ 12 MONTHS"))+(('Portfolio Register'!$AJ$5:$AJ$104="DUE ≤ 30 DAYS")+('Portfolio Register'!$AJ$5:$AJ$104="DUE ≤ 90 DAYS")+('Portfolio Register'!$AJ$5:$AJ$104="DUE ≤ 180 DAYS")+('Portfolio Register'!$AJ$5:$AJ$104="DUE ≤ 12 MONTHS"))&gt;0)),"")</f>
      </c>
      <c r="D1566" s="186" t="str">
        <f aca="false">_xlfn._xlws.FILTER(IF('Portfolio Register'!$A$5:$A$104&lt;&gt;"",IF((('Portfolio Register'!$AH$5:$AH$104="DUE ≤ 30 DAYS")+('Portfolio Register'!$AH$5:$AH$104="DUE ≤ 90 DAYS")+('Portfolio Register'!$AH$5:$AH$104="DUE ≤ 180 DAYS")+('Portfolio Register'!$AH$5:$AH$104="DUE ≤ 12 MONTHS")),'Portfolio Register'!$AB$5:$AB$104,'Portfolio Register'!$AC$5:$AC$104),""),('Portfolio Register'!$A$5:$A$104&lt;&gt;"")*(((('Portfolio Register'!$AH$5:$AH$104="DUE ≤ 30 DAYS")+('Portfolio Register'!$AH$5:$AH$104="DUE ≤ 90 DAYS")+('Portfolio Register'!$AH$5:$AH$104="DUE ≤ 180 DAYS")+('Portfolio Register'!$AH$5:$AH$104="DUE ≤ 12 MONTHS"))+(('Portfolio Register'!$AJ$5:$AJ$104="DUE ≤ 30 DAYS")+('Portfolio Register'!$AJ$5:$AJ$104="DUE ≤ 90 DAYS")+('Portfolio Register'!$AJ$5:$AJ$104="DUE ≤ 180 DAYS")+('Portfolio Register'!$AJ$5:$AJ$104="DUE ≤ 12 MONTHS"))&gt;0)),"")</f>
      </c>
      <c r="E1566" s="185" t="str">
        <f aca="false">_xlfn._xlws.FILTER(IF('Portfolio Register'!$A$5:$A$104&lt;&gt;"",IF((('Portfolio Register'!$AH$5:$AH$104="DUE ≤ 30 DAYS")+('Portfolio Register'!$AH$5:$AH$104="DUE ≤ 90 DAYS")+('Portfolio Register'!$AH$5:$AH$104="DUE ≤ 180 DAYS")+('Portfolio Register'!$AH$5:$AH$104="DUE ≤ 12 MONTHS")),"Other / Minor: "&amp;'Portfolio Register'!$AH$5:$AH$104&amp;"; ","")&amp;IF((('Portfolio Register'!$AJ$5:$AJ$104="DUE ≤ 30 DAYS")+('Portfolio Register'!$AJ$5:$AJ$104="DUE ≤ 90 DAYS")+('Portfolio Register'!$AJ$5:$AJ$104="DUE ≤ 180 DAYS")+('Portfolio Register'!$AJ$5:$AJ$104="DUE ≤ 12 MONTHS")),"Major: "&amp;'Portfolio Register'!$AJ$5:$AJ$104,""),""),('Portfolio Register'!$A$5:$A$104&lt;&gt;"")*(((('Portfolio Register'!$AH$5:$AH$104="DUE ≤ 30 DAYS")+('Portfolio Register'!$AH$5:$AH$104="DUE ≤ 90 DAYS")+('Portfolio Register'!$AH$5:$AH$104="DUE ≤ 180 DAYS")+('Portfolio Register'!$AH$5:$AH$104="DUE ≤ 12 MONTHS"))+(('Portfolio Register'!$AJ$5:$AJ$104="DUE ≤ 30 DAYS")+('Portfolio Register'!$AJ$5:$AJ$104="DUE ≤ 90 DAYS")+('Portfolio Register'!$AJ$5:$AJ$104="DUE ≤ 180 DAYS")+('Portfolio Register'!$AJ$5:$AJ$104="DUE ≤ 12 MONTHS"))&gt;0)),"")</f>
      </c>
      <c r="F1566" s="187" t="str">
        <f aca="false">_xlfn._xlws.FILTER('Portfolio Register'!$AD$5:$AD$104,('Portfolio Register'!$A$5:$A$104&lt;&gt;"")*(((('Portfolio Register'!$AH$5:$AH$104="DUE ≤ 30 DAYS")+('Portfolio Register'!$AH$5:$AH$104="DUE ≤ 90 DAYS")+('Portfolio Register'!$AH$5:$AH$104="DUE ≤ 180 DAYS")+('Portfolio Register'!$AH$5:$AH$104="DUE ≤ 12 MONTHS"))+(('Portfolio Register'!$AJ$5:$AJ$104="DUE ≤ 30 DAYS")+('Portfolio Register'!$AJ$5:$AJ$104="DUE ≤ 90 DAYS")+('Portfolio Register'!$AJ$5:$AJ$104="DUE ≤ 180 DAYS")+('Portfolio Register'!$AJ$5:$AJ$104="DUE ≤ 12 MONTHS"))&gt;0)),"")</f>
        <v/>
      </c>
      <c r="G1566" s="186" t="str">
        <f aca="false">_xlfn._xlws.FILTER('Portfolio Register'!$AE$5:$AE$104,('Portfolio Register'!$A$5:$A$104&lt;&gt;"")*(((('Portfolio Register'!$AH$5:$AH$104="DUE ≤ 30 DAYS")+('Portfolio Register'!$AH$5:$AH$104="DUE ≤ 90 DAYS")+('Portfolio Register'!$AH$5:$AH$104="DUE ≤ 180 DAYS")+('Portfolio Register'!$AH$5:$AH$104="DUE ≤ 12 MONTHS"))+(('Portfolio Register'!$AJ$5:$AJ$104="DUE ≤ 30 DAYS")+('Portfolio Register'!$AJ$5:$AJ$104="DUE ≤ 90 DAYS")+('Portfolio Register'!$AJ$5:$AJ$104="DUE ≤ 180 DAYS")+('Portfolio Register'!$AJ$5:$AJ$104="DUE ≤ 12 MONTHS"))&gt;0)),"")</f>
        <v/>
      </c>
      <c r="H1566" s="187" t="str">
        <f aca="false">_xlfn._xlws.FILTER('Portfolio Register'!$AF$5:$AF$104,('Portfolio Register'!$A$5:$A$104&lt;&gt;"")*(((('Portfolio Register'!$AH$5:$AH$104="DUE ≤ 30 DAYS")+('Portfolio Register'!$AH$5:$AH$104="DUE ≤ 90 DAYS")+('Portfolio Register'!$AH$5:$AH$104="DUE ≤ 180 DAYS")+('Portfolio Register'!$AH$5:$AH$104="DUE ≤ 12 MONTHS"))+(('Portfolio Register'!$AJ$5:$AJ$104="DUE ≤ 30 DAYS")+('Portfolio Register'!$AJ$5:$AJ$104="DUE ≤ 90 DAYS")+('Portfolio Register'!$AJ$5:$AJ$104="DUE ≤ 180 DAYS")+('Portfolio Register'!$AJ$5:$AJ$104="DUE ≤ 12 MONTHS"))&gt;0)),"")</f>
        <v/>
      </c>
    </row>
    <row r="1567" customFormat="false" ht="15" hidden="false" customHeight="false" outlineLevel="0" collapsed="false">
      <c r="A1567" s="188"/>
      <c r="B1567" s="189"/>
      <c r="C1567" s="189"/>
      <c r="D1567" s="190"/>
      <c r="E1567" s="189"/>
      <c r="F1567" s="191"/>
      <c r="G1567" s="190"/>
      <c r="H1567" s="191"/>
    </row>
    <row r="1568" customFormat="false" ht="15" hidden="false" customHeight="false" outlineLevel="0" collapsed="false">
      <c r="A1568" s="188"/>
      <c r="B1568" s="189"/>
      <c r="C1568" s="189"/>
      <c r="D1568" s="190"/>
      <c r="E1568" s="189"/>
      <c r="F1568" s="191"/>
      <c r="G1568" s="190"/>
      <c r="H1568" s="191"/>
    </row>
    <row r="1569" customFormat="false" ht="15" hidden="false" customHeight="false" outlineLevel="0" collapsed="false">
      <c r="A1569" s="188"/>
      <c r="B1569" s="189"/>
      <c r="C1569" s="189"/>
      <c r="D1569" s="190"/>
      <c r="E1569" s="189"/>
      <c r="F1569" s="191"/>
      <c r="G1569" s="190"/>
      <c r="H1569" s="191"/>
    </row>
    <row r="1570" customFormat="false" ht="15" hidden="false" customHeight="false" outlineLevel="0" collapsed="false">
      <c r="A1570" s="188"/>
      <c r="B1570" s="189"/>
      <c r="C1570" s="189"/>
      <c r="D1570" s="190"/>
      <c r="E1570" s="189"/>
      <c r="F1570" s="191"/>
      <c r="G1570" s="190"/>
      <c r="H1570" s="191"/>
    </row>
    <row r="1571" customFormat="false" ht="15" hidden="false" customHeight="false" outlineLevel="0" collapsed="false">
      <c r="A1571" s="188"/>
      <c r="B1571" s="189"/>
      <c r="C1571" s="189"/>
      <c r="D1571" s="190"/>
      <c r="E1571" s="189"/>
      <c r="F1571" s="191"/>
      <c r="G1571" s="190"/>
      <c r="H1571" s="191"/>
    </row>
    <row r="1572" customFormat="false" ht="15" hidden="false" customHeight="false" outlineLevel="0" collapsed="false">
      <c r="A1572" s="188"/>
      <c r="B1572" s="189"/>
      <c r="C1572" s="189"/>
      <c r="D1572" s="190"/>
      <c r="E1572" s="189"/>
      <c r="F1572" s="191"/>
      <c r="G1572" s="190"/>
      <c r="H1572" s="191"/>
    </row>
    <row r="1573" customFormat="false" ht="15" hidden="false" customHeight="false" outlineLevel="0" collapsed="false">
      <c r="A1573" s="188"/>
      <c r="B1573" s="189"/>
      <c r="C1573" s="189"/>
      <c r="D1573" s="190"/>
      <c r="E1573" s="189"/>
      <c r="F1573" s="191"/>
      <c r="G1573" s="190"/>
      <c r="H1573" s="191"/>
    </row>
    <row r="1574" customFormat="false" ht="15" hidden="false" customHeight="false" outlineLevel="0" collapsed="false">
      <c r="A1574" s="188"/>
      <c r="B1574" s="189"/>
      <c r="C1574" s="189"/>
      <c r="D1574" s="190"/>
      <c r="E1574" s="189"/>
      <c r="F1574" s="191"/>
      <c r="G1574" s="190"/>
      <c r="H1574" s="191"/>
    </row>
    <row r="1575" customFormat="false" ht="15" hidden="false" customHeight="false" outlineLevel="0" collapsed="false">
      <c r="A1575" s="188"/>
      <c r="B1575" s="189"/>
      <c r="C1575" s="189"/>
      <c r="D1575" s="190"/>
      <c r="E1575" s="189"/>
      <c r="F1575" s="191"/>
      <c r="G1575" s="190"/>
      <c r="H1575" s="191"/>
    </row>
    <row r="1576" customFormat="false" ht="15" hidden="false" customHeight="false" outlineLevel="0" collapsed="false">
      <c r="A1576" s="188"/>
      <c r="B1576" s="189"/>
      <c r="C1576" s="189"/>
      <c r="D1576" s="190"/>
      <c r="E1576" s="189"/>
      <c r="F1576" s="191"/>
      <c r="G1576" s="190"/>
      <c r="H1576" s="191"/>
    </row>
    <row r="1577" customFormat="false" ht="15" hidden="false" customHeight="false" outlineLevel="0" collapsed="false">
      <c r="A1577" s="188"/>
      <c r="B1577" s="189"/>
      <c r="C1577" s="189"/>
      <c r="D1577" s="190"/>
      <c r="E1577" s="189"/>
      <c r="F1577" s="191"/>
      <c r="G1577" s="190"/>
      <c r="H1577" s="191"/>
    </row>
    <row r="1578" customFormat="false" ht="15" hidden="false" customHeight="false" outlineLevel="0" collapsed="false">
      <c r="A1578" s="188"/>
      <c r="B1578" s="189"/>
      <c r="C1578" s="189"/>
      <c r="D1578" s="190"/>
      <c r="E1578" s="189"/>
      <c r="F1578" s="191"/>
      <c r="G1578" s="190"/>
      <c r="H1578" s="191"/>
    </row>
    <row r="1579" customFormat="false" ht="15" hidden="false" customHeight="false" outlineLevel="0" collapsed="false">
      <c r="A1579" s="188"/>
      <c r="B1579" s="189"/>
      <c r="C1579" s="189"/>
      <c r="D1579" s="190"/>
      <c r="E1579" s="189"/>
      <c r="F1579" s="191"/>
      <c r="G1579" s="190"/>
      <c r="H1579" s="191"/>
    </row>
    <row r="1580" customFormat="false" ht="15" hidden="false" customHeight="false" outlineLevel="0" collapsed="false">
      <c r="A1580" s="188"/>
      <c r="B1580" s="189"/>
      <c r="C1580" s="189"/>
      <c r="D1580" s="190"/>
      <c r="E1580" s="189"/>
      <c r="F1580" s="191"/>
      <c r="G1580" s="190"/>
      <c r="H1580" s="191"/>
    </row>
    <row r="1581" customFormat="false" ht="15" hidden="false" customHeight="false" outlineLevel="0" collapsed="false">
      <c r="A1581" s="188"/>
      <c r="B1581" s="189"/>
      <c r="C1581" s="189"/>
      <c r="D1581" s="190"/>
      <c r="E1581" s="189"/>
      <c r="F1581" s="191"/>
      <c r="G1581" s="190"/>
      <c r="H1581" s="191"/>
    </row>
    <row r="1582" customFormat="false" ht="15" hidden="false" customHeight="false" outlineLevel="0" collapsed="false">
      <c r="A1582" s="188"/>
      <c r="B1582" s="189"/>
      <c r="C1582" s="189"/>
      <c r="D1582" s="190"/>
      <c r="E1582" s="189"/>
      <c r="F1582" s="191"/>
      <c r="G1582" s="190"/>
      <c r="H1582" s="191"/>
    </row>
    <row r="1583" customFormat="false" ht="15" hidden="false" customHeight="false" outlineLevel="0" collapsed="false">
      <c r="A1583" s="188"/>
      <c r="B1583" s="189"/>
      <c r="C1583" s="189"/>
      <c r="D1583" s="190"/>
      <c r="E1583" s="189"/>
      <c r="F1583" s="191"/>
      <c r="G1583" s="190"/>
      <c r="H1583" s="191"/>
    </row>
    <row r="1584" customFormat="false" ht="15" hidden="false" customHeight="false" outlineLevel="0" collapsed="false">
      <c r="A1584" s="188"/>
      <c r="B1584" s="189"/>
      <c r="C1584" s="189"/>
      <c r="D1584" s="190"/>
      <c r="E1584" s="189"/>
      <c r="F1584" s="191"/>
      <c r="G1584" s="190"/>
      <c r="H1584" s="191"/>
    </row>
    <row r="1585" customFormat="false" ht="15" hidden="false" customHeight="false" outlineLevel="0" collapsed="false">
      <c r="A1585" s="188"/>
      <c r="B1585" s="189"/>
      <c r="C1585" s="189"/>
      <c r="D1585" s="190"/>
      <c r="E1585" s="189"/>
      <c r="F1585" s="191"/>
      <c r="G1585" s="190"/>
      <c r="H1585" s="191"/>
    </row>
    <row r="1586" customFormat="false" ht="15" hidden="false" customHeight="false" outlineLevel="0" collapsed="false">
      <c r="A1586" s="188"/>
      <c r="B1586" s="189"/>
      <c r="C1586" s="189"/>
      <c r="D1586" s="190"/>
      <c r="E1586" s="189"/>
      <c r="F1586" s="191"/>
      <c r="G1586" s="190"/>
      <c r="H1586" s="191"/>
    </row>
    <row r="1587" customFormat="false" ht="15" hidden="false" customHeight="false" outlineLevel="0" collapsed="false">
      <c r="A1587" s="188"/>
      <c r="B1587" s="189"/>
      <c r="C1587" s="189"/>
      <c r="D1587" s="190"/>
      <c r="E1587" s="189"/>
      <c r="F1587" s="191"/>
      <c r="G1587" s="190"/>
      <c r="H1587" s="191"/>
    </row>
    <row r="1588" customFormat="false" ht="15" hidden="false" customHeight="false" outlineLevel="0" collapsed="false">
      <c r="A1588" s="188"/>
      <c r="B1588" s="189"/>
      <c r="C1588" s="189"/>
      <c r="D1588" s="190"/>
      <c r="E1588" s="189"/>
      <c r="F1588" s="191"/>
      <c r="G1588" s="190"/>
      <c r="H1588" s="191"/>
    </row>
    <row r="1589" customFormat="false" ht="15" hidden="false" customHeight="false" outlineLevel="0" collapsed="false">
      <c r="A1589" s="188"/>
      <c r="B1589" s="189"/>
      <c r="C1589" s="189"/>
      <c r="D1589" s="190"/>
      <c r="E1589" s="189"/>
      <c r="F1589" s="191"/>
      <c r="G1589" s="190"/>
      <c r="H1589" s="191"/>
    </row>
    <row r="1590" customFormat="false" ht="15" hidden="false" customHeight="false" outlineLevel="0" collapsed="false">
      <c r="A1590" s="188"/>
      <c r="B1590" s="189"/>
      <c r="C1590" s="189"/>
      <c r="D1590" s="190"/>
      <c r="E1590" s="189"/>
      <c r="F1590" s="191"/>
      <c r="G1590" s="190"/>
      <c r="H1590" s="191"/>
    </row>
    <row r="1591" customFormat="false" ht="15" hidden="false" customHeight="false" outlineLevel="0" collapsed="false">
      <c r="A1591" s="188"/>
      <c r="B1591" s="189"/>
      <c r="C1591" s="189"/>
      <c r="D1591" s="190"/>
      <c r="E1591" s="189"/>
      <c r="F1591" s="191"/>
      <c r="G1591" s="190"/>
      <c r="H1591" s="191"/>
    </row>
    <row r="1592" customFormat="false" ht="15" hidden="false" customHeight="false" outlineLevel="0" collapsed="false">
      <c r="A1592" s="188"/>
      <c r="B1592" s="189"/>
      <c r="C1592" s="189"/>
      <c r="D1592" s="190"/>
      <c r="E1592" s="189"/>
      <c r="F1592" s="191"/>
      <c r="G1592" s="190"/>
      <c r="H1592" s="191"/>
    </row>
    <row r="1593" customFormat="false" ht="15" hidden="false" customHeight="false" outlineLevel="0" collapsed="false">
      <c r="A1593" s="188"/>
      <c r="B1593" s="189"/>
      <c r="C1593" s="189"/>
      <c r="D1593" s="190"/>
      <c r="E1593" s="189"/>
      <c r="F1593" s="191"/>
      <c r="G1593" s="190"/>
      <c r="H1593" s="191"/>
    </row>
    <row r="1594" customFormat="false" ht="15" hidden="false" customHeight="false" outlineLevel="0" collapsed="false">
      <c r="A1594" s="188"/>
      <c r="B1594" s="189"/>
      <c r="C1594" s="189"/>
      <c r="D1594" s="190"/>
      <c r="E1594" s="189"/>
      <c r="F1594" s="191"/>
      <c r="G1594" s="190"/>
      <c r="H1594" s="191"/>
    </row>
    <row r="1595" customFormat="false" ht="15" hidden="false" customHeight="false" outlineLevel="0" collapsed="false">
      <c r="A1595" s="188"/>
      <c r="B1595" s="189"/>
      <c r="C1595" s="189"/>
      <c r="D1595" s="190"/>
      <c r="E1595" s="189"/>
      <c r="F1595" s="191"/>
      <c r="G1595" s="190"/>
      <c r="H1595" s="191"/>
    </row>
    <row r="1596" customFormat="false" ht="15" hidden="false" customHeight="false" outlineLevel="0" collapsed="false">
      <c r="A1596" s="188"/>
      <c r="B1596" s="189"/>
      <c r="C1596" s="189"/>
      <c r="D1596" s="190"/>
      <c r="E1596" s="189"/>
      <c r="F1596" s="191"/>
      <c r="G1596" s="190"/>
      <c r="H1596" s="191"/>
    </row>
    <row r="1597" customFormat="false" ht="15" hidden="false" customHeight="false" outlineLevel="0" collapsed="false">
      <c r="A1597" s="188"/>
      <c r="B1597" s="189"/>
      <c r="C1597" s="189"/>
      <c r="D1597" s="190"/>
      <c r="E1597" s="189"/>
      <c r="F1597" s="191"/>
      <c r="G1597" s="190"/>
      <c r="H1597" s="191"/>
    </row>
    <row r="1598" customFormat="false" ht="15" hidden="false" customHeight="false" outlineLevel="0" collapsed="false">
      <c r="A1598" s="188"/>
      <c r="B1598" s="189"/>
      <c r="C1598" s="189"/>
      <c r="D1598" s="190"/>
      <c r="E1598" s="189"/>
      <c r="F1598" s="191"/>
      <c r="G1598" s="190"/>
      <c r="H1598" s="191"/>
    </row>
    <row r="1599" customFormat="false" ht="15" hidden="false" customHeight="false" outlineLevel="0" collapsed="false">
      <c r="A1599" s="188"/>
      <c r="B1599" s="189"/>
      <c r="C1599" s="189"/>
      <c r="D1599" s="190"/>
      <c r="E1599" s="189"/>
      <c r="F1599" s="191"/>
      <c r="G1599" s="190"/>
      <c r="H1599" s="191"/>
    </row>
    <row r="1600" customFormat="false" ht="15" hidden="false" customHeight="false" outlineLevel="0" collapsed="false">
      <c r="A1600" s="188"/>
      <c r="B1600" s="189"/>
      <c r="C1600" s="189"/>
      <c r="D1600" s="190"/>
      <c r="E1600" s="189"/>
      <c r="F1600" s="191"/>
      <c r="G1600" s="190"/>
      <c r="H1600" s="191"/>
    </row>
    <row r="1601" customFormat="false" ht="15" hidden="false" customHeight="false" outlineLevel="0" collapsed="false">
      <c r="A1601" s="188"/>
      <c r="B1601" s="189"/>
      <c r="C1601" s="189"/>
      <c r="D1601" s="190"/>
      <c r="E1601" s="189"/>
      <c r="F1601" s="191"/>
      <c r="G1601" s="190"/>
      <c r="H1601" s="191"/>
    </row>
    <row r="1602" customFormat="false" ht="15" hidden="false" customHeight="false" outlineLevel="0" collapsed="false">
      <c r="A1602" s="188"/>
      <c r="B1602" s="189"/>
      <c r="C1602" s="189"/>
      <c r="D1602" s="190"/>
      <c r="E1602" s="189"/>
      <c r="F1602" s="191"/>
      <c r="G1602" s="190"/>
      <c r="H1602" s="191"/>
    </row>
    <row r="1603" customFormat="false" ht="15" hidden="false" customHeight="false" outlineLevel="0" collapsed="false">
      <c r="A1603" s="188"/>
      <c r="B1603" s="189"/>
      <c r="C1603" s="189"/>
      <c r="D1603" s="190"/>
      <c r="E1603" s="189"/>
      <c r="F1603" s="191"/>
      <c r="G1603" s="190"/>
      <c r="H1603" s="191"/>
    </row>
    <row r="1604" customFormat="false" ht="15" hidden="false" customHeight="false" outlineLevel="0" collapsed="false">
      <c r="A1604" s="188"/>
      <c r="B1604" s="189"/>
      <c r="C1604" s="189"/>
      <c r="D1604" s="190"/>
      <c r="E1604" s="189"/>
      <c r="F1604" s="191"/>
      <c r="G1604" s="190"/>
      <c r="H1604" s="191"/>
    </row>
    <row r="1605" customFormat="false" ht="15" hidden="false" customHeight="false" outlineLevel="0" collapsed="false">
      <c r="A1605" s="188"/>
      <c r="B1605" s="189"/>
      <c r="C1605" s="189"/>
      <c r="D1605" s="190"/>
      <c r="E1605" s="189"/>
      <c r="F1605" s="191"/>
      <c r="G1605" s="190"/>
      <c r="H1605" s="191"/>
    </row>
    <row r="1606" customFormat="false" ht="15" hidden="false" customHeight="false" outlineLevel="0" collapsed="false">
      <c r="A1606" s="188"/>
      <c r="B1606" s="189"/>
      <c r="C1606" s="189"/>
      <c r="D1606" s="190"/>
      <c r="E1606" s="189"/>
      <c r="F1606" s="191"/>
      <c r="G1606" s="190"/>
      <c r="H1606" s="191"/>
    </row>
    <row r="1607" customFormat="false" ht="15" hidden="false" customHeight="false" outlineLevel="0" collapsed="false">
      <c r="A1607" s="188"/>
      <c r="B1607" s="189"/>
      <c r="C1607" s="189"/>
      <c r="D1607" s="190"/>
      <c r="E1607" s="189"/>
      <c r="F1607" s="191"/>
      <c r="G1607" s="190"/>
      <c r="H1607" s="191"/>
    </row>
    <row r="1608" customFormat="false" ht="15" hidden="false" customHeight="false" outlineLevel="0" collapsed="false">
      <c r="A1608" s="188"/>
      <c r="B1608" s="189"/>
      <c r="C1608" s="189"/>
      <c r="D1608" s="190"/>
      <c r="E1608" s="189"/>
      <c r="F1608" s="191"/>
      <c r="G1608" s="190"/>
      <c r="H1608" s="191"/>
    </row>
    <row r="1609" customFormat="false" ht="15" hidden="false" customHeight="false" outlineLevel="0" collapsed="false">
      <c r="A1609" s="188"/>
      <c r="B1609" s="189"/>
      <c r="C1609" s="189"/>
      <c r="D1609" s="190"/>
      <c r="E1609" s="189"/>
      <c r="F1609" s="191"/>
      <c r="G1609" s="190"/>
      <c r="H1609" s="191"/>
    </row>
    <row r="1610" customFormat="false" ht="15" hidden="false" customHeight="false" outlineLevel="0" collapsed="false">
      <c r="A1610" s="188"/>
      <c r="B1610" s="189"/>
      <c r="C1610" s="189"/>
      <c r="D1610" s="190"/>
      <c r="E1610" s="189"/>
      <c r="F1610" s="191"/>
      <c r="G1610" s="190"/>
      <c r="H1610" s="191"/>
    </row>
    <row r="1611" customFormat="false" ht="15" hidden="false" customHeight="false" outlineLevel="0" collapsed="false">
      <c r="A1611" s="188"/>
      <c r="B1611" s="189"/>
      <c r="C1611" s="189"/>
      <c r="D1611" s="190"/>
      <c r="E1611" s="189"/>
      <c r="F1611" s="191"/>
      <c r="G1611" s="190"/>
      <c r="H1611" s="191"/>
    </row>
    <row r="1612" customFormat="false" ht="15" hidden="false" customHeight="false" outlineLevel="0" collapsed="false">
      <c r="A1612" s="188"/>
      <c r="B1612" s="189"/>
      <c r="C1612" s="189"/>
      <c r="D1612" s="190"/>
      <c r="E1612" s="189"/>
      <c r="F1612" s="191"/>
      <c r="G1612" s="190"/>
      <c r="H1612" s="191"/>
    </row>
    <row r="1613" customFormat="false" ht="15" hidden="false" customHeight="false" outlineLevel="0" collapsed="false">
      <c r="A1613" s="188"/>
      <c r="B1613" s="189"/>
      <c r="C1613" s="189"/>
      <c r="D1613" s="190"/>
      <c r="E1613" s="189"/>
      <c r="F1613" s="191"/>
      <c r="G1613" s="190"/>
      <c r="H1613" s="191"/>
    </row>
    <row r="1614" customFormat="false" ht="15" hidden="false" customHeight="false" outlineLevel="0" collapsed="false">
      <c r="A1614" s="188"/>
      <c r="B1614" s="189"/>
      <c r="C1614" s="189"/>
      <c r="D1614" s="190"/>
      <c r="E1614" s="189"/>
      <c r="F1614" s="191"/>
      <c r="G1614" s="190"/>
      <c r="H1614" s="191"/>
    </row>
    <row r="1615" customFormat="false" ht="15" hidden="false" customHeight="false" outlineLevel="0" collapsed="false">
      <c r="A1615" s="188"/>
      <c r="B1615" s="189"/>
      <c r="C1615" s="189"/>
      <c r="D1615" s="190"/>
      <c r="E1615" s="189"/>
      <c r="F1615" s="191"/>
      <c r="G1615" s="190"/>
      <c r="H1615" s="191"/>
    </row>
    <row r="1616" customFormat="false" ht="15" hidden="false" customHeight="false" outlineLevel="0" collapsed="false">
      <c r="A1616" s="188"/>
      <c r="B1616" s="189"/>
      <c r="C1616" s="189"/>
      <c r="D1616" s="190"/>
      <c r="E1616" s="189"/>
      <c r="F1616" s="191"/>
      <c r="G1616" s="190"/>
      <c r="H1616" s="191"/>
    </row>
    <row r="1617" customFormat="false" ht="15" hidden="false" customHeight="false" outlineLevel="0" collapsed="false">
      <c r="A1617" s="188"/>
      <c r="B1617" s="189"/>
      <c r="C1617" s="189"/>
      <c r="D1617" s="190"/>
      <c r="E1617" s="189"/>
      <c r="F1617" s="191"/>
      <c r="G1617" s="190"/>
      <c r="H1617" s="191"/>
    </row>
    <row r="1618" customFormat="false" ht="15" hidden="false" customHeight="false" outlineLevel="0" collapsed="false">
      <c r="A1618" s="188"/>
      <c r="B1618" s="189"/>
      <c r="C1618" s="189"/>
      <c r="D1618" s="190"/>
      <c r="E1618" s="189"/>
      <c r="F1618" s="191"/>
      <c r="G1618" s="190"/>
      <c r="H1618" s="191"/>
    </row>
    <row r="1619" customFormat="false" ht="15" hidden="false" customHeight="false" outlineLevel="0" collapsed="false">
      <c r="A1619" s="188"/>
      <c r="B1619" s="189"/>
      <c r="C1619" s="189"/>
      <c r="D1619" s="190"/>
      <c r="E1619" s="189"/>
      <c r="F1619" s="191"/>
      <c r="G1619" s="190"/>
      <c r="H1619" s="191"/>
    </row>
    <row r="1620" customFormat="false" ht="15" hidden="false" customHeight="false" outlineLevel="0" collapsed="false">
      <c r="A1620" s="188"/>
      <c r="B1620" s="189"/>
      <c r="C1620" s="189"/>
      <c r="D1620" s="190"/>
      <c r="E1620" s="189"/>
      <c r="F1620" s="191"/>
      <c r="G1620" s="190"/>
      <c r="H1620" s="191"/>
    </row>
    <row r="1621" customFormat="false" ht="15" hidden="false" customHeight="false" outlineLevel="0" collapsed="false">
      <c r="A1621" s="188"/>
      <c r="B1621" s="189"/>
      <c r="C1621" s="189"/>
      <c r="D1621" s="190"/>
      <c r="E1621" s="189"/>
      <c r="F1621" s="191"/>
      <c r="G1621" s="190"/>
      <c r="H1621" s="191"/>
    </row>
    <row r="1622" customFormat="false" ht="15" hidden="false" customHeight="false" outlineLevel="0" collapsed="false">
      <c r="A1622" s="188"/>
      <c r="B1622" s="189"/>
      <c r="C1622" s="189"/>
      <c r="D1622" s="190"/>
      <c r="E1622" s="189"/>
      <c r="F1622" s="191"/>
      <c r="G1622" s="190"/>
      <c r="H1622" s="191"/>
    </row>
    <row r="1623" customFormat="false" ht="15" hidden="false" customHeight="false" outlineLevel="0" collapsed="false">
      <c r="A1623" s="188"/>
      <c r="B1623" s="189"/>
      <c r="C1623" s="189"/>
      <c r="D1623" s="190"/>
      <c r="E1623" s="189"/>
      <c r="F1623" s="191"/>
      <c r="G1623" s="190"/>
      <c r="H1623" s="191"/>
    </row>
    <row r="1624" customFormat="false" ht="15" hidden="false" customHeight="false" outlineLevel="0" collapsed="false">
      <c r="A1624" s="188"/>
      <c r="B1624" s="189"/>
      <c r="C1624" s="189"/>
      <c r="D1624" s="190"/>
      <c r="E1624" s="189"/>
      <c r="F1624" s="191"/>
      <c r="G1624" s="190"/>
      <c r="H1624" s="191"/>
    </row>
    <row r="1625" customFormat="false" ht="15" hidden="false" customHeight="false" outlineLevel="0" collapsed="false">
      <c r="A1625" s="188"/>
      <c r="B1625" s="189"/>
      <c r="C1625" s="189"/>
      <c r="D1625" s="190"/>
      <c r="E1625" s="189"/>
      <c r="F1625" s="191"/>
      <c r="G1625" s="190"/>
      <c r="H1625" s="191"/>
    </row>
    <row r="1626" customFormat="false" ht="15" hidden="false" customHeight="false" outlineLevel="0" collapsed="false">
      <c r="A1626" s="188"/>
      <c r="B1626" s="189"/>
      <c r="C1626" s="189"/>
      <c r="D1626" s="190"/>
      <c r="E1626" s="189"/>
      <c r="F1626" s="191"/>
      <c r="G1626" s="190"/>
      <c r="H1626" s="191"/>
    </row>
    <row r="1627" customFormat="false" ht="15" hidden="false" customHeight="false" outlineLevel="0" collapsed="false">
      <c r="A1627" s="188"/>
      <c r="B1627" s="189"/>
      <c r="C1627" s="189"/>
      <c r="D1627" s="190"/>
      <c r="E1627" s="189"/>
      <c r="F1627" s="191"/>
      <c r="G1627" s="190"/>
      <c r="H1627" s="191"/>
    </row>
    <row r="1628" customFormat="false" ht="15" hidden="false" customHeight="false" outlineLevel="0" collapsed="false">
      <c r="A1628" s="188"/>
      <c r="B1628" s="189"/>
      <c r="C1628" s="189"/>
      <c r="D1628" s="190"/>
      <c r="E1628" s="189"/>
      <c r="F1628" s="191"/>
      <c r="G1628" s="190"/>
      <c r="H1628" s="191"/>
    </row>
    <row r="1629" customFormat="false" ht="15" hidden="false" customHeight="false" outlineLevel="0" collapsed="false">
      <c r="A1629" s="188"/>
      <c r="B1629" s="189"/>
      <c r="C1629" s="189"/>
      <c r="D1629" s="190"/>
      <c r="E1629" s="189"/>
      <c r="F1629" s="191"/>
      <c r="G1629" s="190"/>
      <c r="H1629" s="191"/>
    </row>
    <row r="1630" customFormat="false" ht="15" hidden="false" customHeight="false" outlineLevel="0" collapsed="false">
      <c r="A1630" s="188"/>
      <c r="B1630" s="189"/>
      <c r="C1630" s="189"/>
      <c r="D1630" s="190"/>
      <c r="E1630" s="189"/>
      <c r="F1630" s="191"/>
      <c r="G1630" s="190"/>
      <c r="H1630" s="191"/>
    </row>
    <row r="1631" customFormat="false" ht="15" hidden="false" customHeight="false" outlineLevel="0" collapsed="false">
      <c r="A1631" s="188"/>
      <c r="B1631" s="189"/>
      <c r="C1631" s="189"/>
      <c r="D1631" s="190"/>
      <c r="E1631" s="189"/>
      <c r="F1631" s="191"/>
      <c r="G1631" s="190"/>
      <c r="H1631" s="191"/>
    </row>
    <row r="1632" customFormat="false" ht="15" hidden="false" customHeight="false" outlineLevel="0" collapsed="false">
      <c r="A1632" s="188"/>
      <c r="B1632" s="189"/>
      <c r="C1632" s="189"/>
      <c r="D1632" s="190"/>
      <c r="E1632" s="189"/>
      <c r="F1632" s="191"/>
      <c r="G1632" s="190"/>
      <c r="H1632" s="191"/>
    </row>
    <row r="1633" customFormat="false" ht="15" hidden="false" customHeight="false" outlineLevel="0" collapsed="false">
      <c r="A1633" s="188"/>
      <c r="B1633" s="189"/>
      <c r="C1633" s="189"/>
      <c r="D1633" s="190"/>
      <c r="E1633" s="189"/>
      <c r="F1633" s="191"/>
      <c r="G1633" s="190"/>
      <c r="H1633" s="191"/>
    </row>
    <row r="1634" customFormat="false" ht="15" hidden="false" customHeight="false" outlineLevel="0" collapsed="false">
      <c r="A1634" s="188"/>
      <c r="B1634" s="189"/>
      <c r="C1634" s="189"/>
      <c r="D1634" s="190"/>
      <c r="E1634" s="189"/>
      <c r="F1634" s="191"/>
      <c r="G1634" s="190"/>
      <c r="H1634" s="191"/>
    </row>
    <row r="1635" customFormat="false" ht="15" hidden="false" customHeight="false" outlineLevel="0" collapsed="false">
      <c r="A1635" s="188"/>
      <c r="B1635" s="189"/>
      <c r="C1635" s="189"/>
      <c r="D1635" s="190"/>
      <c r="E1635" s="189"/>
      <c r="F1635" s="191"/>
      <c r="G1635" s="190"/>
      <c r="H1635" s="191"/>
    </row>
    <row r="1636" customFormat="false" ht="15" hidden="false" customHeight="false" outlineLevel="0" collapsed="false">
      <c r="A1636" s="188"/>
      <c r="B1636" s="189"/>
      <c r="C1636" s="189"/>
      <c r="D1636" s="190"/>
      <c r="E1636" s="189"/>
      <c r="F1636" s="191"/>
      <c r="G1636" s="190"/>
      <c r="H1636" s="191"/>
    </row>
    <row r="1637" customFormat="false" ht="15" hidden="false" customHeight="false" outlineLevel="0" collapsed="false">
      <c r="A1637" s="188"/>
      <c r="B1637" s="189"/>
      <c r="C1637" s="189"/>
      <c r="D1637" s="190"/>
      <c r="E1637" s="189"/>
      <c r="F1637" s="191"/>
      <c r="G1637" s="190"/>
      <c r="H1637" s="191"/>
    </row>
    <row r="1638" customFormat="false" ht="15" hidden="false" customHeight="false" outlineLevel="0" collapsed="false">
      <c r="A1638" s="188"/>
      <c r="B1638" s="189"/>
      <c r="C1638" s="189"/>
      <c r="D1638" s="190"/>
      <c r="E1638" s="189"/>
      <c r="F1638" s="191"/>
      <c r="G1638" s="190"/>
      <c r="H1638" s="191"/>
    </row>
    <row r="1639" customFormat="false" ht="15" hidden="false" customHeight="false" outlineLevel="0" collapsed="false">
      <c r="A1639" s="188"/>
      <c r="B1639" s="189"/>
      <c r="C1639" s="189"/>
      <c r="D1639" s="190"/>
      <c r="E1639" s="189"/>
      <c r="F1639" s="191"/>
      <c r="G1639" s="190"/>
      <c r="H1639" s="191"/>
    </row>
    <row r="1640" customFormat="false" ht="15" hidden="false" customHeight="false" outlineLevel="0" collapsed="false">
      <c r="A1640" s="188"/>
      <c r="B1640" s="189"/>
      <c r="C1640" s="189"/>
      <c r="D1640" s="190"/>
      <c r="E1640" s="189"/>
      <c r="F1640" s="191"/>
      <c r="G1640" s="190"/>
      <c r="H1640" s="191"/>
    </row>
    <row r="1641" customFormat="false" ht="15" hidden="false" customHeight="false" outlineLevel="0" collapsed="false">
      <c r="A1641" s="188"/>
      <c r="B1641" s="189"/>
      <c r="C1641" s="189"/>
      <c r="D1641" s="190"/>
      <c r="E1641" s="189"/>
      <c r="F1641" s="191"/>
      <c r="G1641" s="190"/>
      <c r="H1641" s="191"/>
    </row>
    <row r="1642" customFormat="false" ht="15" hidden="false" customHeight="false" outlineLevel="0" collapsed="false">
      <c r="A1642" s="188"/>
      <c r="B1642" s="189"/>
      <c r="C1642" s="189"/>
      <c r="D1642" s="190"/>
      <c r="E1642" s="189"/>
      <c r="F1642" s="191"/>
      <c r="G1642" s="190"/>
      <c r="H1642" s="191"/>
    </row>
    <row r="1643" customFormat="false" ht="15" hidden="false" customHeight="false" outlineLevel="0" collapsed="false">
      <c r="A1643" s="188"/>
      <c r="B1643" s="189"/>
      <c r="C1643" s="189"/>
      <c r="D1643" s="190"/>
      <c r="E1643" s="189"/>
      <c r="F1643" s="191"/>
      <c r="G1643" s="190"/>
      <c r="H1643" s="191"/>
    </row>
    <row r="1644" customFormat="false" ht="15" hidden="false" customHeight="false" outlineLevel="0" collapsed="false">
      <c r="A1644" s="188"/>
      <c r="B1644" s="189"/>
      <c r="C1644" s="189"/>
      <c r="D1644" s="190"/>
      <c r="E1644" s="189"/>
      <c r="F1644" s="191"/>
      <c r="G1644" s="190"/>
      <c r="H1644" s="191"/>
    </row>
    <row r="1645" customFormat="false" ht="15" hidden="false" customHeight="false" outlineLevel="0" collapsed="false">
      <c r="A1645" s="188"/>
      <c r="B1645" s="189"/>
      <c r="C1645" s="189"/>
      <c r="D1645" s="190"/>
      <c r="E1645" s="189"/>
      <c r="F1645" s="191"/>
      <c r="G1645" s="190"/>
      <c r="H1645" s="191"/>
    </row>
    <row r="1646" customFormat="false" ht="15" hidden="false" customHeight="false" outlineLevel="0" collapsed="false">
      <c r="A1646" s="188"/>
      <c r="B1646" s="189"/>
      <c r="C1646" s="189"/>
      <c r="D1646" s="190"/>
      <c r="E1646" s="189"/>
      <c r="F1646" s="191"/>
      <c r="G1646" s="190"/>
      <c r="H1646" s="191"/>
    </row>
    <row r="1647" customFormat="false" ht="15" hidden="false" customHeight="false" outlineLevel="0" collapsed="false">
      <c r="A1647" s="188"/>
      <c r="B1647" s="189"/>
      <c r="C1647" s="189"/>
      <c r="D1647" s="190"/>
      <c r="E1647" s="189"/>
      <c r="F1647" s="191"/>
      <c r="G1647" s="190"/>
      <c r="H1647" s="191"/>
    </row>
    <row r="1648" customFormat="false" ht="15" hidden="false" customHeight="false" outlineLevel="0" collapsed="false">
      <c r="A1648" s="188"/>
      <c r="B1648" s="189"/>
      <c r="C1648" s="189"/>
      <c r="D1648" s="190"/>
      <c r="E1648" s="189"/>
      <c r="F1648" s="191"/>
      <c r="G1648" s="190"/>
      <c r="H1648" s="191"/>
    </row>
    <row r="1649" customFormat="false" ht="15" hidden="false" customHeight="false" outlineLevel="0" collapsed="false">
      <c r="A1649" s="188"/>
      <c r="B1649" s="189"/>
      <c r="C1649" s="189"/>
      <c r="D1649" s="190"/>
      <c r="E1649" s="189"/>
      <c r="F1649" s="191"/>
      <c r="G1649" s="190"/>
      <c r="H1649" s="191"/>
    </row>
    <row r="1650" customFormat="false" ht="15" hidden="false" customHeight="false" outlineLevel="0" collapsed="false">
      <c r="A1650" s="188"/>
      <c r="B1650" s="189"/>
      <c r="C1650" s="189"/>
      <c r="D1650" s="190"/>
      <c r="E1650" s="189"/>
      <c r="F1650" s="191"/>
      <c r="G1650" s="190"/>
      <c r="H1650" s="191"/>
    </row>
    <row r="1651" customFormat="false" ht="15" hidden="false" customHeight="false" outlineLevel="0" collapsed="false">
      <c r="A1651" s="188"/>
      <c r="B1651" s="189"/>
      <c r="C1651" s="189"/>
      <c r="D1651" s="190"/>
      <c r="E1651" s="189"/>
      <c r="F1651" s="191"/>
      <c r="G1651" s="190"/>
      <c r="H1651" s="191"/>
    </row>
    <row r="1652" customFormat="false" ht="15" hidden="false" customHeight="false" outlineLevel="0" collapsed="false">
      <c r="A1652" s="188"/>
      <c r="B1652" s="189"/>
      <c r="C1652" s="189"/>
      <c r="D1652" s="190"/>
      <c r="E1652" s="189"/>
      <c r="F1652" s="191"/>
      <c r="G1652" s="190"/>
      <c r="H1652" s="191"/>
    </row>
    <row r="1653" customFormat="false" ht="15" hidden="false" customHeight="false" outlineLevel="0" collapsed="false">
      <c r="A1653" s="188"/>
      <c r="B1653" s="189"/>
      <c r="C1653" s="189"/>
      <c r="D1653" s="190"/>
      <c r="E1653" s="189"/>
      <c r="F1653" s="191"/>
      <c r="G1653" s="190"/>
      <c r="H1653" s="191"/>
    </row>
    <row r="1654" customFormat="false" ht="15" hidden="false" customHeight="false" outlineLevel="0" collapsed="false">
      <c r="A1654" s="188"/>
      <c r="B1654" s="189"/>
      <c r="C1654" s="189"/>
      <c r="D1654" s="190"/>
      <c r="E1654" s="189"/>
      <c r="F1654" s="191"/>
      <c r="G1654" s="190"/>
      <c r="H1654" s="191"/>
    </row>
    <row r="1655" customFormat="false" ht="15" hidden="false" customHeight="false" outlineLevel="0" collapsed="false">
      <c r="A1655" s="188"/>
      <c r="B1655" s="189"/>
      <c r="C1655" s="189"/>
      <c r="D1655" s="190"/>
      <c r="E1655" s="189"/>
      <c r="F1655" s="191"/>
      <c r="G1655" s="190"/>
      <c r="H1655" s="191"/>
    </row>
    <row r="1656" customFormat="false" ht="15" hidden="false" customHeight="false" outlineLevel="0" collapsed="false">
      <c r="A1656" s="188"/>
      <c r="B1656" s="189"/>
      <c r="C1656" s="189"/>
      <c r="D1656" s="190"/>
      <c r="E1656" s="189"/>
      <c r="F1656" s="191"/>
      <c r="G1656" s="190"/>
      <c r="H1656" s="191"/>
    </row>
    <row r="1657" customFormat="false" ht="15" hidden="false" customHeight="false" outlineLevel="0" collapsed="false">
      <c r="A1657" s="188"/>
      <c r="B1657" s="189"/>
      <c r="C1657" s="189"/>
      <c r="D1657" s="190"/>
      <c r="E1657" s="189"/>
      <c r="F1657" s="191"/>
      <c r="G1657" s="190"/>
      <c r="H1657" s="191"/>
    </row>
    <row r="1658" customFormat="false" ht="15" hidden="false" customHeight="false" outlineLevel="0" collapsed="false">
      <c r="A1658" s="188"/>
      <c r="B1658" s="189"/>
      <c r="C1658" s="189"/>
      <c r="D1658" s="190"/>
      <c r="E1658" s="189"/>
      <c r="F1658" s="191"/>
      <c r="G1658" s="190"/>
      <c r="H1658" s="191"/>
    </row>
    <row r="1659" customFormat="false" ht="15" hidden="false" customHeight="false" outlineLevel="0" collapsed="false">
      <c r="A1659" s="188"/>
      <c r="B1659" s="189"/>
      <c r="C1659" s="189"/>
      <c r="D1659" s="190"/>
      <c r="E1659" s="189"/>
      <c r="F1659" s="191"/>
      <c r="G1659" s="190"/>
      <c r="H1659" s="191"/>
    </row>
    <row r="1660" customFormat="false" ht="15" hidden="false" customHeight="false" outlineLevel="0" collapsed="false">
      <c r="A1660" s="188"/>
      <c r="B1660" s="189"/>
      <c r="C1660" s="189"/>
      <c r="D1660" s="190"/>
      <c r="E1660" s="189"/>
      <c r="F1660" s="191"/>
      <c r="G1660" s="190"/>
      <c r="H1660" s="191"/>
    </row>
    <row r="1661" customFormat="false" ht="15" hidden="false" customHeight="false" outlineLevel="0" collapsed="false">
      <c r="A1661" s="188"/>
      <c r="B1661" s="189"/>
      <c r="C1661" s="189"/>
      <c r="D1661" s="190"/>
      <c r="E1661" s="189"/>
      <c r="F1661" s="191"/>
      <c r="G1661" s="190"/>
      <c r="H1661" s="191"/>
    </row>
    <row r="1662" customFormat="false" ht="15" hidden="false" customHeight="false" outlineLevel="0" collapsed="false">
      <c r="A1662" s="188"/>
      <c r="B1662" s="189"/>
      <c r="C1662" s="189"/>
      <c r="D1662" s="190"/>
      <c r="E1662" s="189"/>
      <c r="F1662" s="191"/>
      <c r="G1662" s="190"/>
      <c r="H1662" s="191"/>
    </row>
    <row r="1663" customFormat="false" ht="15" hidden="false" customHeight="false" outlineLevel="0" collapsed="false">
      <c r="A1663" s="188"/>
      <c r="B1663" s="189"/>
      <c r="C1663" s="189"/>
      <c r="D1663" s="190"/>
      <c r="E1663" s="189"/>
      <c r="F1663" s="191"/>
      <c r="G1663" s="190"/>
      <c r="H1663" s="191"/>
    </row>
    <row r="1664" customFormat="false" ht="15" hidden="false" customHeight="false" outlineLevel="0" collapsed="false">
      <c r="A1664" s="188"/>
      <c r="B1664" s="189"/>
      <c r="C1664" s="189"/>
      <c r="D1664" s="190"/>
      <c r="E1664" s="189"/>
      <c r="F1664" s="191"/>
      <c r="G1664" s="190"/>
      <c r="H1664" s="191"/>
    </row>
    <row r="1665" customFormat="false" ht="15" hidden="false" customHeight="false" outlineLevel="0" collapsed="false">
      <c r="A1665" s="188"/>
      <c r="B1665" s="189"/>
      <c r="C1665" s="189"/>
      <c r="D1665" s="190"/>
      <c r="E1665" s="189"/>
      <c r="F1665" s="191"/>
      <c r="G1665" s="190"/>
      <c r="H1665" s="191"/>
    </row>
    <row r="1668" customFormat="false" ht="15" hidden="false" customHeight="false" outlineLevel="0" collapsed="false">
      <c r="A1668" s="192" t="s">
        <v>250</v>
      </c>
      <c r="B1668" s="192"/>
      <c r="C1668" s="192"/>
      <c r="D1668" s="192"/>
      <c r="E1668" s="192"/>
      <c r="F1668" s="192"/>
      <c r="G1668" s="192"/>
      <c r="H1668" s="192" t="str">
        <f aca="false">HYPERLINK("#'Daily Dashboard'!A1","← Back to Dashboard")</f>
        <v>← Back to Dashboard</v>
      </c>
    </row>
    <row r="1669" customFormat="false" ht="15" hidden="false" customHeight="false" outlineLevel="0" collapsed="false">
      <c r="A1669" s="193" t="s">
        <v>54</v>
      </c>
      <c r="B1669" s="193" t="s">
        <v>55</v>
      </c>
      <c r="C1669" s="193" t="s">
        <v>232</v>
      </c>
      <c r="D1669" s="193" t="s">
        <v>251</v>
      </c>
      <c r="E1669" s="193" t="s">
        <v>92</v>
      </c>
      <c r="F1669" s="193" t="s">
        <v>93</v>
      </c>
      <c r="G1669" s="193" t="s">
        <v>234</v>
      </c>
      <c r="H1669" s="193" t="s">
        <v>95</v>
      </c>
    </row>
    <row r="1670" customFormat="false" ht="15" hidden="false" customHeight="false" outlineLevel="0" collapsed="false">
      <c r="A1670" s="194" t="str">
        <f aca="false">_xlfn._xlws.FILTER('Portfolio Register'!$A$5:$A$104,('Portfolio Register'!$A$5:$A$104&lt;&gt;""),"No buildings currently match this alert")</f>
        <v>No buildings currently match this alert</v>
      </c>
      <c r="B1670" s="194" t="str">
        <f aca="false">_xlfn._xlws.FILTER('Portfolio Register'!$B$5:$B$104,('Portfolio Register'!$A$5:$A$104&lt;&gt;""),"")</f>
        <v/>
      </c>
      <c r="C1670" s="194" t="str">
        <f aca="false">IF(OR($A1670="",$A1670="No buildings currently match this alert"),"","Auditor")</f>
        <v/>
      </c>
      <c r="D1670" s="195" t="str">
        <f aca="false">IF(OR($A1670="",$A1670="No buildings currently match this alert"),"",IF(IFERROR(INDEX('Portfolio Register'!$AK$5:$AK$104,MATCH($A1670,'Portfolio Register'!$A$5:$A$104,0)),"")="","Not Set",INDEX('Portfolio Register'!$AK$5:$AK$104,MATCH($A1670,'Portfolio Register'!$A$5:$A$104,0))))</f>
        <v/>
      </c>
      <c r="E1670" s="194" t="str">
        <f aca="false">IF(OR($A1670="",$A1670="No buildings currently match this alert"),"","AUDITOR REVIEW")</f>
        <v/>
      </c>
      <c r="F1670" s="194" t="str">
        <f aca="false">_xlfn._xlws.FILTER('Portfolio Register'!$V$5:$V$104&amp;"",('Portfolio Register'!$A$5:$A$104&lt;&gt;""),"")</f>
      </c>
      <c r="G1670" s="196" t="str">
        <f aca="false">_xlfn._xlws.FILTER('Portfolio Register'!$W$5:$W$104,('Portfolio Register'!$A$5:$A$104&lt;&gt;""),"")</f>
        <v/>
      </c>
      <c r="H1670" s="194" t="str">
        <f aca="false">_xlfn._xlws.FILTER('Portfolio Register'!$X$5:$X$104&amp;"",('Portfolio Register'!$A$5:$A$104&lt;&gt;""),"")</f>
      </c>
    </row>
    <row r="1671" customFormat="false" ht="15" hidden="false" customHeight="false" outlineLevel="0" collapsed="false">
      <c r="A1671" s="194"/>
      <c r="B1671" s="194"/>
      <c r="C1671" s="194" t="str">
        <f aca="false">IF(OR($A1671="",$A1671="No buildings currently match this alert"),"","Auditor")</f>
        <v/>
      </c>
      <c r="D1671" s="195" t="str">
        <f aca="false">IF(OR($A1671="",$A1671="No buildings currently match this alert"),"",IF(IFERROR(INDEX('Portfolio Register'!$AK$5:$AK$104,MATCH($A1671,'Portfolio Register'!$A$5:$A$104,0)),"")="","Not Set",INDEX('Portfolio Register'!$AK$5:$AK$104,MATCH($A1671,'Portfolio Register'!$A$5:$A$104,0))))</f>
        <v/>
      </c>
      <c r="E1671" s="194" t="str">
        <f aca="false">IF(OR($A1671="",$A1671="No buildings currently match this alert"),"","AUDITOR REVIEW")</f>
        <v/>
      </c>
      <c r="F1671" s="194"/>
      <c r="G1671" s="196"/>
      <c r="H1671" s="194"/>
    </row>
    <row r="1672" customFormat="false" ht="15" hidden="false" customHeight="false" outlineLevel="0" collapsed="false">
      <c r="A1672" s="194"/>
      <c r="B1672" s="194"/>
      <c r="C1672" s="194" t="str">
        <f aca="false">IF(OR($A1672="",$A1672="No buildings currently match this alert"),"","Auditor")</f>
        <v/>
      </c>
      <c r="D1672" s="195" t="str">
        <f aca="false">IF(OR($A1672="",$A1672="No buildings currently match this alert"),"",IF(IFERROR(INDEX('Portfolio Register'!$AK$5:$AK$104,MATCH($A1672,'Portfolio Register'!$A$5:$A$104,0)),"")="","Not Set",INDEX('Portfolio Register'!$AK$5:$AK$104,MATCH($A1672,'Portfolio Register'!$A$5:$A$104,0))))</f>
        <v/>
      </c>
      <c r="E1672" s="194" t="str">
        <f aca="false">IF(OR($A1672="",$A1672="No buildings currently match this alert"),"","AUDITOR REVIEW")</f>
        <v/>
      </c>
      <c r="F1672" s="194"/>
      <c r="G1672" s="196"/>
      <c r="H1672" s="194"/>
    </row>
    <row r="1673" customFormat="false" ht="15" hidden="false" customHeight="false" outlineLevel="0" collapsed="false">
      <c r="A1673" s="194"/>
      <c r="B1673" s="194"/>
      <c r="C1673" s="194" t="str">
        <f aca="false">IF(OR($A1673="",$A1673="No buildings currently match this alert"),"","Auditor")</f>
        <v/>
      </c>
      <c r="D1673" s="195" t="str">
        <f aca="false">IF(OR($A1673="",$A1673="No buildings currently match this alert"),"",IF(IFERROR(INDEX('Portfolio Register'!$AK$5:$AK$104,MATCH($A1673,'Portfolio Register'!$A$5:$A$104,0)),"")="","Not Set",INDEX('Portfolio Register'!$AK$5:$AK$104,MATCH($A1673,'Portfolio Register'!$A$5:$A$104,0))))</f>
        <v/>
      </c>
      <c r="E1673" s="194" t="str">
        <f aca="false">IF(OR($A1673="",$A1673="No buildings currently match this alert"),"","AUDITOR REVIEW")</f>
        <v/>
      </c>
      <c r="F1673" s="194"/>
      <c r="G1673" s="196"/>
      <c r="H1673" s="194"/>
    </row>
    <row r="1674" customFormat="false" ht="15" hidden="false" customHeight="false" outlineLevel="0" collapsed="false">
      <c r="A1674" s="194"/>
      <c r="B1674" s="194"/>
      <c r="C1674" s="194" t="str">
        <f aca="false">IF(OR($A1674="",$A1674="No buildings currently match this alert"),"","Auditor")</f>
        <v/>
      </c>
      <c r="D1674" s="195" t="str">
        <f aca="false">IF(OR($A1674="",$A1674="No buildings currently match this alert"),"",IF(IFERROR(INDEX('Portfolio Register'!$AK$5:$AK$104,MATCH($A1674,'Portfolio Register'!$A$5:$A$104,0)),"")="","Not Set",INDEX('Portfolio Register'!$AK$5:$AK$104,MATCH($A1674,'Portfolio Register'!$A$5:$A$104,0))))</f>
        <v/>
      </c>
      <c r="E1674" s="194" t="str">
        <f aca="false">IF(OR($A1674="",$A1674="No buildings currently match this alert"),"","AUDITOR REVIEW")</f>
        <v/>
      </c>
      <c r="F1674" s="194"/>
      <c r="G1674" s="196"/>
      <c r="H1674" s="194"/>
    </row>
    <row r="1675" customFormat="false" ht="15" hidden="false" customHeight="false" outlineLevel="0" collapsed="false">
      <c r="A1675" s="194"/>
      <c r="B1675" s="194"/>
      <c r="C1675" s="194" t="str">
        <f aca="false">IF(OR($A1675="",$A1675="No buildings currently match this alert"),"","Auditor")</f>
        <v/>
      </c>
      <c r="D1675" s="195" t="str">
        <f aca="false">IF(OR($A1675="",$A1675="No buildings currently match this alert"),"",IF(IFERROR(INDEX('Portfolio Register'!$AK$5:$AK$104,MATCH($A1675,'Portfolio Register'!$A$5:$A$104,0)),"")="","Not Set",INDEX('Portfolio Register'!$AK$5:$AK$104,MATCH($A1675,'Portfolio Register'!$A$5:$A$104,0))))</f>
        <v/>
      </c>
      <c r="E1675" s="194" t="str">
        <f aca="false">IF(OR($A1675="",$A1675="No buildings currently match this alert"),"","AUDITOR REVIEW")</f>
        <v/>
      </c>
      <c r="F1675" s="194"/>
      <c r="G1675" s="196"/>
      <c r="H1675" s="194"/>
    </row>
    <row r="1676" customFormat="false" ht="15" hidden="false" customHeight="false" outlineLevel="0" collapsed="false">
      <c r="A1676" s="194"/>
      <c r="B1676" s="194"/>
      <c r="C1676" s="194" t="str">
        <f aca="false">IF(OR($A1676="",$A1676="No buildings currently match this alert"),"","Auditor")</f>
        <v/>
      </c>
      <c r="D1676" s="195" t="str">
        <f aca="false">IF(OR($A1676="",$A1676="No buildings currently match this alert"),"",IF(IFERROR(INDEX('Portfolio Register'!$AK$5:$AK$104,MATCH($A1676,'Portfolio Register'!$A$5:$A$104,0)),"")="","Not Set",INDEX('Portfolio Register'!$AK$5:$AK$104,MATCH($A1676,'Portfolio Register'!$A$5:$A$104,0))))</f>
        <v/>
      </c>
      <c r="E1676" s="194" t="str">
        <f aca="false">IF(OR($A1676="",$A1676="No buildings currently match this alert"),"","AUDITOR REVIEW")</f>
        <v/>
      </c>
      <c r="F1676" s="194"/>
      <c r="G1676" s="196"/>
      <c r="H1676" s="194"/>
    </row>
    <row r="1677" customFormat="false" ht="15" hidden="false" customHeight="false" outlineLevel="0" collapsed="false">
      <c r="A1677" s="194"/>
      <c r="B1677" s="194"/>
      <c r="C1677" s="194" t="str">
        <f aca="false">IF(OR($A1677="",$A1677="No buildings currently match this alert"),"","Auditor")</f>
        <v/>
      </c>
      <c r="D1677" s="195" t="str">
        <f aca="false">IF(OR($A1677="",$A1677="No buildings currently match this alert"),"",IF(IFERROR(INDEX('Portfolio Register'!$AK$5:$AK$104,MATCH($A1677,'Portfolio Register'!$A$5:$A$104,0)),"")="","Not Set",INDEX('Portfolio Register'!$AK$5:$AK$104,MATCH($A1677,'Portfolio Register'!$A$5:$A$104,0))))</f>
        <v/>
      </c>
      <c r="E1677" s="194" t="str">
        <f aca="false">IF(OR($A1677="",$A1677="No buildings currently match this alert"),"","AUDITOR REVIEW")</f>
        <v/>
      </c>
      <c r="F1677" s="194"/>
      <c r="G1677" s="196"/>
      <c r="H1677" s="194"/>
    </row>
    <row r="1678" customFormat="false" ht="15" hidden="false" customHeight="false" outlineLevel="0" collapsed="false">
      <c r="A1678" s="194"/>
      <c r="B1678" s="194"/>
      <c r="C1678" s="194" t="str">
        <f aca="false">IF(OR($A1678="",$A1678="No buildings currently match this alert"),"","Auditor")</f>
        <v/>
      </c>
      <c r="D1678" s="195" t="str">
        <f aca="false">IF(OR($A1678="",$A1678="No buildings currently match this alert"),"",IF(IFERROR(INDEX('Portfolio Register'!$AK$5:$AK$104,MATCH($A1678,'Portfolio Register'!$A$5:$A$104,0)),"")="","Not Set",INDEX('Portfolio Register'!$AK$5:$AK$104,MATCH($A1678,'Portfolio Register'!$A$5:$A$104,0))))</f>
        <v/>
      </c>
      <c r="E1678" s="194" t="str">
        <f aca="false">IF(OR($A1678="",$A1678="No buildings currently match this alert"),"","AUDITOR REVIEW")</f>
        <v/>
      </c>
      <c r="F1678" s="194"/>
      <c r="G1678" s="196"/>
      <c r="H1678" s="194"/>
    </row>
    <row r="1679" customFormat="false" ht="15" hidden="false" customHeight="false" outlineLevel="0" collapsed="false">
      <c r="A1679" s="194"/>
      <c r="B1679" s="194"/>
      <c r="C1679" s="194" t="str">
        <f aca="false">IF(OR($A1679="",$A1679="No buildings currently match this alert"),"","Auditor")</f>
        <v/>
      </c>
      <c r="D1679" s="195" t="str">
        <f aca="false">IF(OR($A1679="",$A1679="No buildings currently match this alert"),"",IF(IFERROR(INDEX('Portfolio Register'!$AK$5:$AK$104,MATCH($A1679,'Portfolio Register'!$A$5:$A$104,0)),"")="","Not Set",INDEX('Portfolio Register'!$AK$5:$AK$104,MATCH($A1679,'Portfolio Register'!$A$5:$A$104,0))))</f>
        <v/>
      </c>
      <c r="E1679" s="194" t="str">
        <f aca="false">IF(OR($A1679="",$A1679="No buildings currently match this alert"),"","AUDITOR REVIEW")</f>
        <v/>
      </c>
      <c r="F1679" s="194"/>
      <c r="G1679" s="196"/>
      <c r="H1679" s="194"/>
    </row>
    <row r="1680" customFormat="false" ht="15" hidden="false" customHeight="false" outlineLevel="0" collapsed="false">
      <c r="A1680" s="194"/>
      <c r="B1680" s="194"/>
      <c r="C1680" s="194" t="str">
        <f aca="false">IF(OR($A1680="",$A1680="No buildings currently match this alert"),"","Auditor")</f>
        <v/>
      </c>
      <c r="D1680" s="195" t="str">
        <f aca="false">IF(OR($A1680="",$A1680="No buildings currently match this alert"),"",IF(IFERROR(INDEX('Portfolio Register'!$AK$5:$AK$104,MATCH($A1680,'Portfolio Register'!$A$5:$A$104,0)),"")="","Not Set",INDEX('Portfolio Register'!$AK$5:$AK$104,MATCH($A1680,'Portfolio Register'!$A$5:$A$104,0))))</f>
        <v/>
      </c>
      <c r="E1680" s="194" t="str">
        <f aca="false">IF(OR($A1680="",$A1680="No buildings currently match this alert"),"","AUDITOR REVIEW")</f>
        <v/>
      </c>
      <c r="F1680" s="194"/>
      <c r="G1680" s="196"/>
      <c r="H1680" s="194"/>
    </row>
    <row r="1681" customFormat="false" ht="15" hidden="false" customHeight="false" outlineLevel="0" collapsed="false">
      <c r="A1681" s="194"/>
      <c r="B1681" s="194"/>
      <c r="C1681" s="194" t="str">
        <f aca="false">IF(OR($A1681="",$A1681="No buildings currently match this alert"),"","Auditor")</f>
        <v/>
      </c>
      <c r="D1681" s="195" t="str">
        <f aca="false">IF(OR($A1681="",$A1681="No buildings currently match this alert"),"",IF(IFERROR(INDEX('Portfolio Register'!$AK$5:$AK$104,MATCH($A1681,'Portfolio Register'!$A$5:$A$104,0)),"")="","Not Set",INDEX('Portfolio Register'!$AK$5:$AK$104,MATCH($A1681,'Portfolio Register'!$A$5:$A$104,0))))</f>
        <v/>
      </c>
      <c r="E1681" s="194" t="str">
        <f aca="false">IF(OR($A1681="",$A1681="No buildings currently match this alert"),"","AUDITOR REVIEW")</f>
        <v/>
      </c>
      <c r="F1681" s="194"/>
      <c r="G1681" s="196"/>
      <c r="H1681" s="194"/>
    </row>
    <row r="1682" customFormat="false" ht="15" hidden="false" customHeight="false" outlineLevel="0" collapsed="false">
      <c r="A1682" s="194"/>
      <c r="B1682" s="194"/>
      <c r="C1682" s="194" t="str">
        <f aca="false">IF(OR($A1682="",$A1682="No buildings currently match this alert"),"","Auditor")</f>
        <v/>
      </c>
      <c r="D1682" s="195" t="str">
        <f aca="false">IF(OR($A1682="",$A1682="No buildings currently match this alert"),"",IF(IFERROR(INDEX('Portfolio Register'!$AK$5:$AK$104,MATCH($A1682,'Portfolio Register'!$A$5:$A$104,0)),"")="","Not Set",INDEX('Portfolio Register'!$AK$5:$AK$104,MATCH($A1682,'Portfolio Register'!$A$5:$A$104,0))))</f>
        <v/>
      </c>
      <c r="E1682" s="194" t="str">
        <f aca="false">IF(OR($A1682="",$A1682="No buildings currently match this alert"),"","AUDITOR REVIEW")</f>
        <v/>
      </c>
      <c r="F1682" s="194"/>
      <c r="G1682" s="196"/>
      <c r="H1682" s="194"/>
    </row>
    <row r="1683" customFormat="false" ht="15" hidden="false" customHeight="false" outlineLevel="0" collapsed="false">
      <c r="A1683" s="194"/>
      <c r="B1683" s="194"/>
      <c r="C1683" s="194" t="str">
        <f aca="false">IF(OR($A1683="",$A1683="No buildings currently match this alert"),"","Auditor")</f>
        <v/>
      </c>
      <c r="D1683" s="195" t="str">
        <f aca="false">IF(OR($A1683="",$A1683="No buildings currently match this alert"),"",IF(IFERROR(INDEX('Portfolio Register'!$AK$5:$AK$104,MATCH($A1683,'Portfolio Register'!$A$5:$A$104,0)),"")="","Not Set",INDEX('Portfolio Register'!$AK$5:$AK$104,MATCH($A1683,'Portfolio Register'!$A$5:$A$104,0))))</f>
        <v/>
      </c>
      <c r="E1683" s="194" t="str">
        <f aca="false">IF(OR($A1683="",$A1683="No buildings currently match this alert"),"","AUDITOR REVIEW")</f>
        <v/>
      </c>
      <c r="F1683" s="194"/>
      <c r="G1683" s="196"/>
      <c r="H1683" s="194"/>
    </row>
    <row r="1684" customFormat="false" ht="15" hidden="false" customHeight="false" outlineLevel="0" collapsed="false">
      <c r="A1684" s="194"/>
      <c r="B1684" s="194"/>
      <c r="C1684" s="194" t="str">
        <f aca="false">IF(OR($A1684="",$A1684="No buildings currently match this alert"),"","Auditor")</f>
        <v/>
      </c>
      <c r="D1684" s="195" t="str">
        <f aca="false">IF(OR($A1684="",$A1684="No buildings currently match this alert"),"",IF(IFERROR(INDEX('Portfolio Register'!$AK$5:$AK$104,MATCH($A1684,'Portfolio Register'!$A$5:$A$104,0)),"")="","Not Set",INDEX('Portfolio Register'!$AK$5:$AK$104,MATCH($A1684,'Portfolio Register'!$A$5:$A$104,0))))</f>
        <v/>
      </c>
      <c r="E1684" s="194" t="str">
        <f aca="false">IF(OR($A1684="",$A1684="No buildings currently match this alert"),"","AUDITOR REVIEW")</f>
        <v/>
      </c>
      <c r="F1684" s="194"/>
      <c r="G1684" s="196"/>
      <c r="H1684" s="194"/>
    </row>
    <row r="1685" customFormat="false" ht="15" hidden="false" customHeight="false" outlineLevel="0" collapsed="false">
      <c r="A1685" s="194"/>
      <c r="B1685" s="194"/>
      <c r="C1685" s="194" t="str">
        <f aca="false">IF(OR($A1685="",$A1685="No buildings currently match this alert"),"","Auditor")</f>
        <v/>
      </c>
      <c r="D1685" s="195" t="str">
        <f aca="false">IF(OR($A1685="",$A1685="No buildings currently match this alert"),"",IF(IFERROR(INDEX('Portfolio Register'!$AK$5:$AK$104,MATCH($A1685,'Portfolio Register'!$A$5:$A$104,0)),"")="","Not Set",INDEX('Portfolio Register'!$AK$5:$AK$104,MATCH($A1685,'Portfolio Register'!$A$5:$A$104,0))))</f>
        <v/>
      </c>
      <c r="E1685" s="194" t="str">
        <f aca="false">IF(OR($A1685="",$A1685="No buildings currently match this alert"),"","AUDITOR REVIEW")</f>
        <v/>
      </c>
      <c r="F1685" s="194"/>
      <c r="G1685" s="196"/>
      <c r="H1685" s="194"/>
    </row>
    <row r="1686" customFormat="false" ht="15" hidden="false" customHeight="false" outlineLevel="0" collapsed="false">
      <c r="A1686" s="194"/>
      <c r="B1686" s="194"/>
      <c r="C1686" s="194" t="str">
        <f aca="false">IF(OR($A1686="",$A1686="No buildings currently match this alert"),"","Auditor")</f>
        <v/>
      </c>
      <c r="D1686" s="195" t="str">
        <f aca="false">IF(OR($A1686="",$A1686="No buildings currently match this alert"),"",IF(IFERROR(INDEX('Portfolio Register'!$AK$5:$AK$104,MATCH($A1686,'Portfolio Register'!$A$5:$A$104,0)),"")="","Not Set",INDEX('Portfolio Register'!$AK$5:$AK$104,MATCH($A1686,'Portfolio Register'!$A$5:$A$104,0))))</f>
        <v/>
      </c>
      <c r="E1686" s="194" t="str">
        <f aca="false">IF(OR($A1686="",$A1686="No buildings currently match this alert"),"","AUDITOR REVIEW")</f>
        <v/>
      </c>
      <c r="F1686" s="194"/>
      <c r="G1686" s="196"/>
      <c r="H1686" s="194"/>
    </row>
    <row r="1687" customFormat="false" ht="15" hidden="false" customHeight="false" outlineLevel="0" collapsed="false">
      <c r="A1687" s="194"/>
      <c r="B1687" s="194"/>
      <c r="C1687" s="194" t="str">
        <f aca="false">IF(OR($A1687="",$A1687="No buildings currently match this alert"),"","Auditor")</f>
        <v/>
      </c>
      <c r="D1687" s="195" t="str">
        <f aca="false">IF(OR($A1687="",$A1687="No buildings currently match this alert"),"",IF(IFERROR(INDEX('Portfolio Register'!$AK$5:$AK$104,MATCH($A1687,'Portfolio Register'!$A$5:$A$104,0)),"")="","Not Set",INDEX('Portfolio Register'!$AK$5:$AK$104,MATCH($A1687,'Portfolio Register'!$A$5:$A$104,0))))</f>
        <v/>
      </c>
      <c r="E1687" s="194" t="str">
        <f aca="false">IF(OR($A1687="",$A1687="No buildings currently match this alert"),"","AUDITOR REVIEW")</f>
        <v/>
      </c>
      <c r="F1687" s="194"/>
      <c r="G1687" s="196"/>
      <c r="H1687" s="194"/>
    </row>
    <row r="1688" customFormat="false" ht="15" hidden="false" customHeight="false" outlineLevel="0" collapsed="false">
      <c r="A1688" s="194"/>
      <c r="B1688" s="194"/>
      <c r="C1688" s="194" t="str">
        <f aca="false">IF(OR($A1688="",$A1688="No buildings currently match this alert"),"","Auditor")</f>
        <v/>
      </c>
      <c r="D1688" s="195" t="str">
        <f aca="false">IF(OR($A1688="",$A1688="No buildings currently match this alert"),"",IF(IFERROR(INDEX('Portfolio Register'!$AK$5:$AK$104,MATCH($A1688,'Portfolio Register'!$A$5:$A$104,0)),"")="","Not Set",INDEX('Portfolio Register'!$AK$5:$AK$104,MATCH($A1688,'Portfolio Register'!$A$5:$A$104,0))))</f>
        <v/>
      </c>
      <c r="E1688" s="194" t="str">
        <f aca="false">IF(OR($A1688="",$A1688="No buildings currently match this alert"),"","AUDITOR REVIEW")</f>
        <v/>
      </c>
      <c r="F1688" s="194"/>
      <c r="G1688" s="196"/>
      <c r="H1688" s="194"/>
    </row>
    <row r="1689" customFormat="false" ht="15" hidden="false" customHeight="false" outlineLevel="0" collapsed="false">
      <c r="A1689" s="194"/>
      <c r="B1689" s="194"/>
      <c r="C1689" s="194" t="str">
        <f aca="false">IF(OR($A1689="",$A1689="No buildings currently match this alert"),"","Auditor")</f>
        <v/>
      </c>
      <c r="D1689" s="195" t="str">
        <f aca="false">IF(OR($A1689="",$A1689="No buildings currently match this alert"),"",IF(IFERROR(INDEX('Portfolio Register'!$AK$5:$AK$104,MATCH($A1689,'Portfolio Register'!$A$5:$A$104,0)),"")="","Not Set",INDEX('Portfolio Register'!$AK$5:$AK$104,MATCH($A1689,'Portfolio Register'!$A$5:$A$104,0))))</f>
        <v/>
      </c>
      <c r="E1689" s="194" t="str">
        <f aca="false">IF(OR($A1689="",$A1689="No buildings currently match this alert"),"","AUDITOR REVIEW")</f>
        <v/>
      </c>
      <c r="F1689" s="194"/>
      <c r="G1689" s="196"/>
      <c r="H1689" s="194"/>
    </row>
    <row r="1690" customFormat="false" ht="15" hidden="false" customHeight="false" outlineLevel="0" collapsed="false">
      <c r="A1690" s="194"/>
      <c r="B1690" s="194"/>
      <c r="C1690" s="194" t="str">
        <f aca="false">IF(OR($A1690="",$A1690="No buildings currently match this alert"),"","Auditor")</f>
        <v/>
      </c>
      <c r="D1690" s="195" t="str">
        <f aca="false">IF(OR($A1690="",$A1690="No buildings currently match this alert"),"",IF(IFERROR(INDEX('Portfolio Register'!$AK$5:$AK$104,MATCH($A1690,'Portfolio Register'!$A$5:$A$104,0)),"")="","Not Set",INDEX('Portfolio Register'!$AK$5:$AK$104,MATCH($A1690,'Portfolio Register'!$A$5:$A$104,0))))</f>
        <v/>
      </c>
      <c r="E1690" s="194" t="str">
        <f aca="false">IF(OR($A1690="",$A1690="No buildings currently match this alert"),"","AUDITOR REVIEW")</f>
        <v/>
      </c>
      <c r="F1690" s="194"/>
      <c r="G1690" s="196"/>
      <c r="H1690" s="194"/>
    </row>
    <row r="1691" customFormat="false" ht="15" hidden="false" customHeight="false" outlineLevel="0" collapsed="false">
      <c r="A1691" s="194"/>
      <c r="B1691" s="194"/>
      <c r="C1691" s="194" t="str">
        <f aca="false">IF(OR($A1691="",$A1691="No buildings currently match this alert"),"","Auditor")</f>
        <v/>
      </c>
      <c r="D1691" s="195" t="str">
        <f aca="false">IF(OR($A1691="",$A1691="No buildings currently match this alert"),"",IF(IFERROR(INDEX('Portfolio Register'!$AK$5:$AK$104,MATCH($A1691,'Portfolio Register'!$A$5:$A$104,0)),"")="","Not Set",INDEX('Portfolio Register'!$AK$5:$AK$104,MATCH($A1691,'Portfolio Register'!$A$5:$A$104,0))))</f>
        <v/>
      </c>
      <c r="E1691" s="194" t="str">
        <f aca="false">IF(OR($A1691="",$A1691="No buildings currently match this alert"),"","AUDITOR REVIEW")</f>
        <v/>
      </c>
      <c r="F1691" s="194"/>
      <c r="G1691" s="196"/>
      <c r="H1691" s="194"/>
    </row>
    <row r="1692" customFormat="false" ht="15" hidden="false" customHeight="false" outlineLevel="0" collapsed="false">
      <c r="A1692" s="194"/>
      <c r="B1692" s="194"/>
      <c r="C1692" s="194" t="str">
        <f aca="false">IF(OR($A1692="",$A1692="No buildings currently match this alert"),"","Auditor")</f>
        <v/>
      </c>
      <c r="D1692" s="195" t="str">
        <f aca="false">IF(OR($A1692="",$A1692="No buildings currently match this alert"),"",IF(IFERROR(INDEX('Portfolio Register'!$AK$5:$AK$104,MATCH($A1692,'Portfolio Register'!$A$5:$A$104,0)),"")="","Not Set",INDEX('Portfolio Register'!$AK$5:$AK$104,MATCH($A1692,'Portfolio Register'!$A$5:$A$104,0))))</f>
        <v/>
      </c>
      <c r="E1692" s="194" t="str">
        <f aca="false">IF(OR($A1692="",$A1692="No buildings currently match this alert"),"","AUDITOR REVIEW")</f>
        <v/>
      </c>
      <c r="F1692" s="194"/>
      <c r="G1692" s="196"/>
      <c r="H1692" s="194"/>
    </row>
    <row r="1693" customFormat="false" ht="15" hidden="false" customHeight="false" outlineLevel="0" collapsed="false">
      <c r="A1693" s="194"/>
      <c r="B1693" s="194"/>
      <c r="C1693" s="194" t="str">
        <f aca="false">IF(OR($A1693="",$A1693="No buildings currently match this alert"),"","Auditor")</f>
        <v/>
      </c>
      <c r="D1693" s="195" t="str">
        <f aca="false">IF(OR($A1693="",$A1693="No buildings currently match this alert"),"",IF(IFERROR(INDEX('Portfolio Register'!$AK$5:$AK$104,MATCH($A1693,'Portfolio Register'!$A$5:$A$104,0)),"")="","Not Set",INDEX('Portfolio Register'!$AK$5:$AK$104,MATCH($A1693,'Portfolio Register'!$A$5:$A$104,0))))</f>
        <v/>
      </c>
      <c r="E1693" s="194" t="str">
        <f aca="false">IF(OR($A1693="",$A1693="No buildings currently match this alert"),"","AUDITOR REVIEW")</f>
        <v/>
      </c>
      <c r="F1693" s="194"/>
      <c r="G1693" s="196"/>
      <c r="H1693" s="194"/>
    </row>
    <row r="1694" customFormat="false" ht="15" hidden="false" customHeight="false" outlineLevel="0" collapsed="false">
      <c r="A1694" s="194"/>
      <c r="B1694" s="194"/>
      <c r="C1694" s="194" t="str">
        <f aca="false">IF(OR($A1694="",$A1694="No buildings currently match this alert"),"","Auditor")</f>
        <v/>
      </c>
      <c r="D1694" s="195" t="str">
        <f aca="false">IF(OR($A1694="",$A1694="No buildings currently match this alert"),"",IF(IFERROR(INDEX('Portfolio Register'!$AK$5:$AK$104,MATCH($A1694,'Portfolio Register'!$A$5:$A$104,0)),"")="","Not Set",INDEX('Portfolio Register'!$AK$5:$AK$104,MATCH($A1694,'Portfolio Register'!$A$5:$A$104,0))))</f>
        <v/>
      </c>
      <c r="E1694" s="194" t="str">
        <f aca="false">IF(OR($A1694="",$A1694="No buildings currently match this alert"),"","AUDITOR REVIEW")</f>
        <v/>
      </c>
      <c r="F1694" s="194"/>
      <c r="G1694" s="196"/>
      <c r="H1694" s="194"/>
    </row>
    <row r="1695" customFormat="false" ht="15" hidden="false" customHeight="false" outlineLevel="0" collapsed="false">
      <c r="A1695" s="194"/>
      <c r="B1695" s="194"/>
      <c r="C1695" s="194" t="str">
        <f aca="false">IF(OR($A1695="",$A1695="No buildings currently match this alert"),"","Auditor")</f>
        <v/>
      </c>
      <c r="D1695" s="195" t="str">
        <f aca="false">IF(OR($A1695="",$A1695="No buildings currently match this alert"),"",IF(IFERROR(INDEX('Portfolio Register'!$AK$5:$AK$104,MATCH($A1695,'Portfolio Register'!$A$5:$A$104,0)),"")="","Not Set",INDEX('Portfolio Register'!$AK$5:$AK$104,MATCH($A1695,'Portfolio Register'!$A$5:$A$104,0))))</f>
        <v/>
      </c>
      <c r="E1695" s="194" t="str">
        <f aca="false">IF(OR($A1695="",$A1695="No buildings currently match this alert"),"","AUDITOR REVIEW")</f>
        <v/>
      </c>
      <c r="F1695" s="194"/>
      <c r="G1695" s="196"/>
      <c r="H1695" s="194"/>
    </row>
    <row r="1696" customFormat="false" ht="15" hidden="false" customHeight="false" outlineLevel="0" collapsed="false">
      <c r="A1696" s="194"/>
      <c r="B1696" s="194"/>
      <c r="C1696" s="194" t="str">
        <f aca="false">IF(OR($A1696="",$A1696="No buildings currently match this alert"),"","Auditor")</f>
        <v/>
      </c>
      <c r="D1696" s="195" t="str">
        <f aca="false">IF(OR($A1696="",$A1696="No buildings currently match this alert"),"",IF(IFERROR(INDEX('Portfolio Register'!$AK$5:$AK$104,MATCH($A1696,'Portfolio Register'!$A$5:$A$104,0)),"")="","Not Set",INDEX('Portfolio Register'!$AK$5:$AK$104,MATCH($A1696,'Portfolio Register'!$A$5:$A$104,0))))</f>
        <v/>
      </c>
      <c r="E1696" s="194" t="str">
        <f aca="false">IF(OR($A1696="",$A1696="No buildings currently match this alert"),"","AUDITOR REVIEW")</f>
        <v/>
      </c>
      <c r="F1696" s="194"/>
      <c r="G1696" s="196"/>
      <c r="H1696" s="194"/>
    </row>
    <row r="1697" customFormat="false" ht="15" hidden="false" customHeight="false" outlineLevel="0" collapsed="false">
      <c r="A1697" s="194"/>
      <c r="B1697" s="194"/>
      <c r="C1697" s="194" t="str">
        <f aca="false">IF(OR($A1697="",$A1697="No buildings currently match this alert"),"","Auditor")</f>
        <v/>
      </c>
      <c r="D1697" s="195" t="str">
        <f aca="false">IF(OR($A1697="",$A1697="No buildings currently match this alert"),"",IF(IFERROR(INDEX('Portfolio Register'!$AK$5:$AK$104,MATCH($A1697,'Portfolio Register'!$A$5:$A$104,0)),"")="","Not Set",INDEX('Portfolio Register'!$AK$5:$AK$104,MATCH($A1697,'Portfolio Register'!$A$5:$A$104,0))))</f>
        <v/>
      </c>
      <c r="E1697" s="194" t="str">
        <f aca="false">IF(OR($A1697="",$A1697="No buildings currently match this alert"),"","AUDITOR REVIEW")</f>
        <v/>
      </c>
      <c r="F1697" s="194"/>
      <c r="G1697" s="196"/>
      <c r="H1697" s="194"/>
    </row>
    <row r="1698" customFormat="false" ht="15" hidden="false" customHeight="false" outlineLevel="0" collapsed="false">
      <c r="A1698" s="194"/>
      <c r="B1698" s="194"/>
      <c r="C1698" s="194" t="str">
        <f aca="false">IF(OR($A1698="",$A1698="No buildings currently match this alert"),"","Auditor")</f>
        <v/>
      </c>
      <c r="D1698" s="195" t="str">
        <f aca="false">IF(OR($A1698="",$A1698="No buildings currently match this alert"),"",IF(IFERROR(INDEX('Portfolio Register'!$AK$5:$AK$104,MATCH($A1698,'Portfolio Register'!$A$5:$A$104,0)),"")="","Not Set",INDEX('Portfolio Register'!$AK$5:$AK$104,MATCH($A1698,'Portfolio Register'!$A$5:$A$104,0))))</f>
        <v/>
      </c>
      <c r="E1698" s="194" t="str">
        <f aca="false">IF(OR($A1698="",$A1698="No buildings currently match this alert"),"","AUDITOR REVIEW")</f>
        <v/>
      </c>
      <c r="F1698" s="194"/>
      <c r="G1698" s="196"/>
      <c r="H1698" s="194"/>
    </row>
    <row r="1699" customFormat="false" ht="15" hidden="false" customHeight="false" outlineLevel="0" collapsed="false">
      <c r="A1699" s="194"/>
      <c r="B1699" s="194"/>
      <c r="C1699" s="194" t="str">
        <f aca="false">IF(OR($A1699="",$A1699="No buildings currently match this alert"),"","Auditor")</f>
        <v/>
      </c>
      <c r="D1699" s="195" t="str">
        <f aca="false">IF(OR($A1699="",$A1699="No buildings currently match this alert"),"",IF(IFERROR(INDEX('Portfolio Register'!$AK$5:$AK$104,MATCH($A1699,'Portfolio Register'!$A$5:$A$104,0)),"")="","Not Set",INDEX('Portfolio Register'!$AK$5:$AK$104,MATCH($A1699,'Portfolio Register'!$A$5:$A$104,0))))</f>
        <v/>
      </c>
      <c r="E1699" s="194" t="str">
        <f aca="false">IF(OR($A1699="",$A1699="No buildings currently match this alert"),"","AUDITOR REVIEW")</f>
        <v/>
      </c>
      <c r="F1699" s="194"/>
      <c r="G1699" s="196"/>
      <c r="H1699" s="194"/>
    </row>
    <row r="1700" customFormat="false" ht="15" hidden="false" customHeight="false" outlineLevel="0" collapsed="false">
      <c r="A1700" s="194"/>
      <c r="B1700" s="194"/>
      <c r="C1700" s="194" t="str">
        <f aca="false">IF(OR($A1700="",$A1700="No buildings currently match this alert"),"","Auditor")</f>
        <v/>
      </c>
      <c r="D1700" s="195" t="str">
        <f aca="false">IF(OR($A1700="",$A1700="No buildings currently match this alert"),"",IF(IFERROR(INDEX('Portfolio Register'!$AK$5:$AK$104,MATCH($A1700,'Portfolio Register'!$A$5:$A$104,0)),"")="","Not Set",INDEX('Portfolio Register'!$AK$5:$AK$104,MATCH($A1700,'Portfolio Register'!$A$5:$A$104,0))))</f>
        <v/>
      </c>
      <c r="E1700" s="194" t="str">
        <f aca="false">IF(OR($A1700="",$A1700="No buildings currently match this alert"),"","AUDITOR REVIEW")</f>
        <v/>
      </c>
      <c r="F1700" s="194"/>
      <c r="G1700" s="196"/>
      <c r="H1700" s="194"/>
    </row>
    <row r="1701" customFormat="false" ht="15" hidden="false" customHeight="false" outlineLevel="0" collapsed="false">
      <c r="A1701" s="194"/>
      <c r="B1701" s="194"/>
      <c r="C1701" s="194" t="str">
        <f aca="false">IF(OR($A1701="",$A1701="No buildings currently match this alert"),"","Auditor")</f>
        <v/>
      </c>
      <c r="D1701" s="195" t="str">
        <f aca="false">IF(OR($A1701="",$A1701="No buildings currently match this alert"),"",IF(IFERROR(INDEX('Portfolio Register'!$AK$5:$AK$104,MATCH($A1701,'Portfolio Register'!$A$5:$A$104,0)),"")="","Not Set",INDEX('Portfolio Register'!$AK$5:$AK$104,MATCH($A1701,'Portfolio Register'!$A$5:$A$104,0))))</f>
        <v/>
      </c>
      <c r="E1701" s="194" t="str">
        <f aca="false">IF(OR($A1701="",$A1701="No buildings currently match this alert"),"","AUDITOR REVIEW")</f>
        <v/>
      </c>
      <c r="F1701" s="194"/>
      <c r="G1701" s="196"/>
      <c r="H1701" s="194"/>
    </row>
    <row r="1702" customFormat="false" ht="15" hidden="false" customHeight="false" outlineLevel="0" collapsed="false">
      <c r="A1702" s="194"/>
      <c r="B1702" s="194"/>
      <c r="C1702" s="194" t="str">
        <f aca="false">IF(OR($A1702="",$A1702="No buildings currently match this alert"),"","Auditor")</f>
        <v/>
      </c>
      <c r="D1702" s="195" t="str">
        <f aca="false">IF(OR($A1702="",$A1702="No buildings currently match this alert"),"",IF(IFERROR(INDEX('Portfolio Register'!$AK$5:$AK$104,MATCH($A1702,'Portfolio Register'!$A$5:$A$104,0)),"")="","Not Set",INDEX('Portfolio Register'!$AK$5:$AK$104,MATCH($A1702,'Portfolio Register'!$A$5:$A$104,0))))</f>
        <v/>
      </c>
      <c r="E1702" s="194" t="str">
        <f aca="false">IF(OR($A1702="",$A1702="No buildings currently match this alert"),"","AUDITOR REVIEW")</f>
        <v/>
      </c>
      <c r="F1702" s="194"/>
      <c r="G1702" s="196"/>
      <c r="H1702" s="194"/>
    </row>
    <row r="1703" customFormat="false" ht="15" hidden="false" customHeight="false" outlineLevel="0" collapsed="false">
      <c r="A1703" s="194"/>
      <c r="B1703" s="194"/>
      <c r="C1703" s="194" t="str">
        <f aca="false">IF(OR($A1703="",$A1703="No buildings currently match this alert"),"","Auditor")</f>
        <v/>
      </c>
      <c r="D1703" s="195" t="str">
        <f aca="false">IF(OR($A1703="",$A1703="No buildings currently match this alert"),"",IF(IFERROR(INDEX('Portfolio Register'!$AK$5:$AK$104,MATCH($A1703,'Portfolio Register'!$A$5:$A$104,0)),"")="","Not Set",INDEX('Portfolio Register'!$AK$5:$AK$104,MATCH($A1703,'Portfolio Register'!$A$5:$A$104,0))))</f>
        <v/>
      </c>
      <c r="E1703" s="194" t="str">
        <f aca="false">IF(OR($A1703="",$A1703="No buildings currently match this alert"),"","AUDITOR REVIEW")</f>
        <v/>
      </c>
      <c r="F1703" s="194"/>
      <c r="G1703" s="196"/>
      <c r="H1703" s="194"/>
    </row>
    <row r="1704" customFormat="false" ht="15" hidden="false" customHeight="false" outlineLevel="0" collapsed="false">
      <c r="A1704" s="194"/>
      <c r="B1704" s="194"/>
      <c r="C1704" s="194" t="str">
        <f aca="false">IF(OR($A1704="",$A1704="No buildings currently match this alert"),"","Auditor")</f>
        <v/>
      </c>
      <c r="D1704" s="195" t="str">
        <f aca="false">IF(OR($A1704="",$A1704="No buildings currently match this alert"),"",IF(IFERROR(INDEX('Portfolio Register'!$AK$5:$AK$104,MATCH($A1704,'Portfolio Register'!$A$5:$A$104,0)),"")="","Not Set",INDEX('Portfolio Register'!$AK$5:$AK$104,MATCH($A1704,'Portfolio Register'!$A$5:$A$104,0))))</f>
        <v/>
      </c>
      <c r="E1704" s="194" t="str">
        <f aca="false">IF(OR($A1704="",$A1704="No buildings currently match this alert"),"","AUDITOR REVIEW")</f>
        <v/>
      </c>
      <c r="F1704" s="194"/>
      <c r="G1704" s="196"/>
      <c r="H1704" s="194"/>
    </row>
    <row r="1705" customFormat="false" ht="15" hidden="false" customHeight="false" outlineLevel="0" collapsed="false">
      <c r="A1705" s="194"/>
      <c r="B1705" s="194"/>
      <c r="C1705" s="194" t="str">
        <f aca="false">IF(OR($A1705="",$A1705="No buildings currently match this alert"),"","Auditor")</f>
        <v/>
      </c>
      <c r="D1705" s="195" t="str">
        <f aca="false">IF(OR($A1705="",$A1705="No buildings currently match this alert"),"",IF(IFERROR(INDEX('Portfolio Register'!$AK$5:$AK$104,MATCH($A1705,'Portfolio Register'!$A$5:$A$104,0)),"")="","Not Set",INDEX('Portfolio Register'!$AK$5:$AK$104,MATCH($A1705,'Portfolio Register'!$A$5:$A$104,0))))</f>
        <v/>
      </c>
      <c r="E1705" s="194" t="str">
        <f aca="false">IF(OR($A1705="",$A1705="No buildings currently match this alert"),"","AUDITOR REVIEW")</f>
        <v/>
      </c>
      <c r="F1705" s="194"/>
      <c r="G1705" s="196"/>
      <c r="H1705" s="194"/>
    </row>
    <row r="1706" customFormat="false" ht="15" hidden="false" customHeight="false" outlineLevel="0" collapsed="false">
      <c r="A1706" s="194"/>
      <c r="B1706" s="194"/>
      <c r="C1706" s="194" t="str">
        <f aca="false">IF(OR($A1706="",$A1706="No buildings currently match this alert"),"","Auditor")</f>
        <v/>
      </c>
      <c r="D1706" s="195" t="str">
        <f aca="false">IF(OR($A1706="",$A1706="No buildings currently match this alert"),"",IF(IFERROR(INDEX('Portfolio Register'!$AK$5:$AK$104,MATCH($A1706,'Portfolio Register'!$A$5:$A$104,0)),"")="","Not Set",INDEX('Portfolio Register'!$AK$5:$AK$104,MATCH($A1706,'Portfolio Register'!$A$5:$A$104,0))))</f>
        <v/>
      </c>
      <c r="E1706" s="194" t="str">
        <f aca="false">IF(OR($A1706="",$A1706="No buildings currently match this alert"),"","AUDITOR REVIEW")</f>
        <v/>
      </c>
      <c r="F1706" s="194"/>
      <c r="G1706" s="196"/>
      <c r="H1706" s="194"/>
    </row>
    <row r="1707" customFormat="false" ht="15" hidden="false" customHeight="false" outlineLevel="0" collapsed="false">
      <c r="A1707" s="194"/>
      <c r="B1707" s="194"/>
      <c r="C1707" s="194" t="str">
        <f aca="false">IF(OR($A1707="",$A1707="No buildings currently match this alert"),"","Auditor")</f>
        <v/>
      </c>
      <c r="D1707" s="195" t="str">
        <f aca="false">IF(OR($A1707="",$A1707="No buildings currently match this alert"),"",IF(IFERROR(INDEX('Portfolio Register'!$AK$5:$AK$104,MATCH($A1707,'Portfolio Register'!$A$5:$A$104,0)),"")="","Not Set",INDEX('Portfolio Register'!$AK$5:$AK$104,MATCH($A1707,'Portfolio Register'!$A$5:$A$104,0))))</f>
        <v/>
      </c>
      <c r="E1707" s="194" t="str">
        <f aca="false">IF(OR($A1707="",$A1707="No buildings currently match this alert"),"","AUDITOR REVIEW")</f>
        <v/>
      </c>
      <c r="F1707" s="194"/>
      <c r="G1707" s="196"/>
      <c r="H1707" s="194"/>
    </row>
    <row r="1708" customFormat="false" ht="15" hidden="false" customHeight="false" outlineLevel="0" collapsed="false">
      <c r="A1708" s="194"/>
      <c r="B1708" s="194"/>
      <c r="C1708" s="194" t="str">
        <f aca="false">IF(OR($A1708="",$A1708="No buildings currently match this alert"),"","Auditor")</f>
        <v/>
      </c>
      <c r="D1708" s="195" t="str">
        <f aca="false">IF(OR($A1708="",$A1708="No buildings currently match this alert"),"",IF(IFERROR(INDEX('Portfolio Register'!$AK$5:$AK$104,MATCH($A1708,'Portfolio Register'!$A$5:$A$104,0)),"")="","Not Set",INDEX('Portfolio Register'!$AK$5:$AK$104,MATCH($A1708,'Portfolio Register'!$A$5:$A$104,0))))</f>
        <v/>
      </c>
      <c r="E1708" s="194" t="str">
        <f aca="false">IF(OR($A1708="",$A1708="No buildings currently match this alert"),"","AUDITOR REVIEW")</f>
        <v/>
      </c>
      <c r="F1708" s="194"/>
      <c r="G1708" s="196"/>
      <c r="H1708" s="194"/>
    </row>
    <row r="1709" customFormat="false" ht="15" hidden="false" customHeight="false" outlineLevel="0" collapsed="false">
      <c r="A1709" s="194"/>
      <c r="B1709" s="194"/>
      <c r="C1709" s="194" t="str">
        <f aca="false">IF(OR($A1709="",$A1709="No buildings currently match this alert"),"","Auditor")</f>
        <v/>
      </c>
      <c r="D1709" s="195" t="str">
        <f aca="false">IF(OR($A1709="",$A1709="No buildings currently match this alert"),"",IF(IFERROR(INDEX('Portfolio Register'!$AK$5:$AK$104,MATCH($A1709,'Portfolio Register'!$A$5:$A$104,0)),"")="","Not Set",INDEX('Portfolio Register'!$AK$5:$AK$104,MATCH($A1709,'Portfolio Register'!$A$5:$A$104,0))))</f>
        <v/>
      </c>
      <c r="E1709" s="194" t="str">
        <f aca="false">IF(OR($A1709="",$A1709="No buildings currently match this alert"),"","AUDITOR REVIEW")</f>
        <v/>
      </c>
      <c r="F1709" s="194"/>
      <c r="G1709" s="196"/>
      <c r="H1709" s="194"/>
    </row>
    <row r="1710" customFormat="false" ht="15" hidden="false" customHeight="false" outlineLevel="0" collapsed="false">
      <c r="A1710" s="194"/>
      <c r="B1710" s="194"/>
      <c r="C1710" s="194" t="str">
        <f aca="false">IF(OR($A1710="",$A1710="No buildings currently match this alert"),"","Auditor")</f>
        <v/>
      </c>
      <c r="D1710" s="195" t="str">
        <f aca="false">IF(OR($A1710="",$A1710="No buildings currently match this alert"),"",IF(IFERROR(INDEX('Portfolio Register'!$AK$5:$AK$104,MATCH($A1710,'Portfolio Register'!$A$5:$A$104,0)),"")="","Not Set",INDEX('Portfolio Register'!$AK$5:$AK$104,MATCH($A1710,'Portfolio Register'!$A$5:$A$104,0))))</f>
        <v/>
      </c>
      <c r="E1710" s="194" t="str">
        <f aca="false">IF(OR($A1710="",$A1710="No buildings currently match this alert"),"","AUDITOR REVIEW")</f>
        <v/>
      </c>
      <c r="F1710" s="194"/>
      <c r="G1710" s="196"/>
      <c r="H1710" s="194"/>
    </row>
    <row r="1711" customFormat="false" ht="15" hidden="false" customHeight="false" outlineLevel="0" collapsed="false">
      <c r="A1711" s="194"/>
      <c r="B1711" s="194"/>
      <c r="C1711" s="194" t="str">
        <f aca="false">IF(OR($A1711="",$A1711="No buildings currently match this alert"),"","Auditor")</f>
        <v/>
      </c>
      <c r="D1711" s="195" t="str">
        <f aca="false">IF(OR($A1711="",$A1711="No buildings currently match this alert"),"",IF(IFERROR(INDEX('Portfolio Register'!$AK$5:$AK$104,MATCH($A1711,'Portfolio Register'!$A$5:$A$104,0)),"")="","Not Set",INDEX('Portfolio Register'!$AK$5:$AK$104,MATCH($A1711,'Portfolio Register'!$A$5:$A$104,0))))</f>
        <v/>
      </c>
      <c r="E1711" s="194" t="str">
        <f aca="false">IF(OR($A1711="",$A1711="No buildings currently match this alert"),"","AUDITOR REVIEW")</f>
        <v/>
      </c>
      <c r="F1711" s="194"/>
      <c r="G1711" s="196"/>
      <c r="H1711" s="194"/>
    </row>
    <row r="1712" customFormat="false" ht="15" hidden="false" customHeight="false" outlineLevel="0" collapsed="false">
      <c r="A1712" s="194"/>
      <c r="B1712" s="194"/>
      <c r="C1712" s="194" t="str">
        <f aca="false">IF(OR($A1712="",$A1712="No buildings currently match this alert"),"","Auditor")</f>
        <v/>
      </c>
      <c r="D1712" s="195" t="str">
        <f aca="false">IF(OR($A1712="",$A1712="No buildings currently match this alert"),"",IF(IFERROR(INDEX('Portfolio Register'!$AK$5:$AK$104,MATCH($A1712,'Portfolio Register'!$A$5:$A$104,0)),"")="","Not Set",INDEX('Portfolio Register'!$AK$5:$AK$104,MATCH($A1712,'Portfolio Register'!$A$5:$A$104,0))))</f>
        <v/>
      </c>
      <c r="E1712" s="194" t="str">
        <f aca="false">IF(OR($A1712="",$A1712="No buildings currently match this alert"),"","AUDITOR REVIEW")</f>
        <v/>
      </c>
      <c r="F1712" s="194"/>
      <c r="G1712" s="196"/>
      <c r="H1712" s="194"/>
    </row>
    <row r="1713" customFormat="false" ht="15" hidden="false" customHeight="false" outlineLevel="0" collapsed="false">
      <c r="A1713" s="194"/>
      <c r="B1713" s="194"/>
      <c r="C1713" s="194" t="str">
        <f aca="false">IF(OR($A1713="",$A1713="No buildings currently match this alert"),"","Auditor")</f>
        <v/>
      </c>
      <c r="D1713" s="195" t="str">
        <f aca="false">IF(OR($A1713="",$A1713="No buildings currently match this alert"),"",IF(IFERROR(INDEX('Portfolio Register'!$AK$5:$AK$104,MATCH($A1713,'Portfolio Register'!$A$5:$A$104,0)),"")="","Not Set",INDEX('Portfolio Register'!$AK$5:$AK$104,MATCH($A1713,'Portfolio Register'!$A$5:$A$104,0))))</f>
        <v/>
      </c>
      <c r="E1713" s="194" t="str">
        <f aca="false">IF(OR($A1713="",$A1713="No buildings currently match this alert"),"","AUDITOR REVIEW")</f>
        <v/>
      </c>
      <c r="F1713" s="194"/>
      <c r="G1713" s="196"/>
      <c r="H1713" s="194"/>
    </row>
    <row r="1714" customFormat="false" ht="15" hidden="false" customHeight="false" outlineLevel="0" collapsed="false">
      <c r="A1714" s="194"/>
      <c r="B1714" s="194"/>
      <c r="C1714" s="194" t="str">
        <f aca="false">IF(OR($A1714="",$A1714="No buildings currently match this alert"),"","Auditor")</f>
        <v/>
      </c>
      <c r="D1714" s="195" t="str">
        <f aca="false">IF(OR($A1714="",$A1714="No buildings currently match this alert"),"",IF(IFERROR(INDEX('Portfolio Register'!$AK$5:$AK$104,MATCH($A1714,'Portfolio Register'!$A$5:$A$104,0)),"")="","Not Set",INDEX('Portfolio Register'!$AK$5:$AK$104,MATCH($A1714,'Portfolio Register'!$A$5:$A$104,0))))</f>
        <v/>
      </c>
      <c r="E1714" s="194" t="str">
        <f aca="false">IF(OR($A1714="",$A1714="No buildings currently match this alert"),"","AUDITOR REVIEW")</f>
        <v/>
      </c>
      <c r="F1714" s="194"/>
      <c r="G1714" s="196"/>
      <c r="H1714" s="194"/>
    </row>
    <row r="1715" customFormat="false" ht="15" hidden="false" customHeight="false" outlineLevel="0" collapsed="false">
      <c r="A1715" s="194"/>
      <c r="B1715" s="194"/>
      <c r="C1715" s="194" t="str">
        <f aca="false">IF(OR($A1715="",$A1715="No buildings currently match this alert"),"","Auditor")</f>
        <v/>
      </c>
      <c r="D1715" s="195" t="str">
        <f aca="false">IF(OR($A1715="",$A1715="No buildings currently match this alert"),"",IF(IFERROR(INDEX('Portfolio Register'!$AK$5:$AK$104,MATCH($A1715,'Portfolio Register'!$A$5:$A$104,0)),"")="","Not Set",INDEX('Portfolio Register'!$AK$5:$AK$104,MATCH($A1715,'Portfolio Register'!$A$5:$A$104,0))))</f>
        <v/>
      </c>
      <c r="E1715" s="194" t="str">
        <f aca="false">IF(OR($A1715="",$A1715="No buildings currently match this alert"),"","AUDITOR REVIEW")</f>
        <v/>
      </c>
      <c r="F1715" s="194"/>
      <c r="G1715" s="196"/>
      <c r="H1715" s="194"/>
    </row>
    <row r="1716" customFormat="false" ht="15" hidden="false" customHeight="false" outlineLevel="0" collapsed="false">
      <c r="A1716" s="194"/>
      <c r="B1716" s="194"/>
      <c r="C1716" s="194" t="str">
        <f aca="false">IF(OR($A1716="",$A1716="No buildings currently match this alert"),"","Auditor")</f>
        <v/>
      </c>
      <c r="D1716" s="195" t="str">
        <f aca="false">IF(OR($A1716="",$A1716="No buildings currently match this alert"),"",IF(IFERROR(INDEX('Portfolio Register'!$AK$5:$AK$104,MATCH($A1716,'Portfolio Register'!$A$5:$A$104,0)),"")="","Not Set",INDEX('Portfolio Register'!$AK$5:$AK$104,MATCH($A1716,'Portfolio Register'!$A$5:$A$104,0))))</f>
        <v/>
      </c>
      <c r="E1716" s="194" t="str">
        <f aca="false">IF(OR($A1716="",$A1716="No buildings currently match this alert"),"","AUDITOR REVIEW")</f>
        <v/>
      </c>
      <c r="F1716" s="194"/>
      <c r="G1716" s="196"/>
      <c r="H1716" s="194"/>
    </row>
    <row r="1717" customFormat="false" ht="15" hidden="false" customHeight="false" outlineLevel="0" collapsed="false">
      <c r="A1717" s="194"/>
      <c r="B1717" s="194"/>
      <c r="C1717" s="194" t="str">
        <f aca="false">IF(OR($A1717="",$A1717="No buildings currently match this alert"),"","Auditor")</f>
        <v/>
      </c>
      <c r="D1717" s="195" t="str">
        <f aca="false">IF(OR($A1717="",$A1717="No buildings currently match this alert"),"",IF(IFERROR(INDEX('Portfolio Register'!$AK$5:$AK$104,MATCH($A1717,'Portfolio Register'!$A$5:$A$104,0)),"")="","Not Set",INDEX('Portfolio Register'!$AK$5:$AK$104,MATCH($A1717,'Portfolio Register'!$A$5:$A$104,0))))</f>
        <v/>
      </c>
      <c r="E1717" s="194" t="str">
        <f aca="false">IF(OR($A1717="",$A1717="No buildings currently match this alert"),"","AUDITOR REVIEW")</f>
        <v/>
      </c>
      <c r="F1717" s="194"/>
      <c r="G1717" s="196"/>
      <c r="H1717" s="194"/>
    </row>
    <row r="1718" customFormat="false" ht="15" hidden="false" customHeight="false" outlineLevel="0" collapsed="false">
      <c r="A1718" s="194"/>
      <c r="B1718" s="194"/>
      <c r="C1718" s="194" t="str">
        <f aca="false">IF(OR($A1718="",$A1718="No buildings currently match this alert"),"","Auditor")</f>
        <v/>
      </c>
      <c r="D1718" s="195" t="str">
        <f aca="false">IF(OR($A1718="",$A1718="No buildings currently match this alert"),"",IF(IFERROR(INDEX('Portfolio Register'!$AK$5:$AK$104,MATCH($A1718,'Portfolio Register'!$A$5:$A$104,0)),"")="","Not Set",INDEX('Portfolio Register'!$AK$5:$AK$104,MATCH($A1718,'Portfolio Register'!$A$5:$A$104,0))))</f>
        <v/>
      </c>
      <c r="E1718" s="194" t="str">
        <f aca="false">IF(OR($A1718="",$A1718="No buildings currently match this alert"),"","AUDITOR REVIEW")</f>
        <v/>
      </c>
      <c r="F1718" s="194"/>
      <c r="G1718" s="196"/>
      <c r="H1718" s="194"/>
    </row>
    <row r="1719" customFormat="false" ht="15" hidden="false" customHeight="false" outlineLevel="0" collapsed="false">
      <c r="A1719" s="194"/>
      <c r="B1719" s="194"/>
      <c r="C1719" s="194" t="str">
        <f aca="false">IF(OR($A1719="",$A1719="No buildings currently match this alert"),"","Auditor")</f>
        <v/>
      </c>
      <c r="D1719" s="195" t="str">
        <f aca="false">IF(OR($A1719="",$A1719="No buildings currently match this alert"),"",IF(IFERROR(INDEX('Portfolio Register'!$AK$5:$AK$104,MATCH($A1719,'Portfolio Register'!$A$5:$A$104,0)),"")="","Not Set",INDEX('Portfolio Register'!$AK$5:$AK$104,MATCH($A1719,'Portfolio Register'!$A$5:$A$104,0))))</f>
        <v/>
      </c>
      <c r="E1719" s="194" t="str">
        <f aca="false">IF(OR($A1719="",$A1719="No buildings currently match this alert"),"","AUDITOR REVIEW")</f>
        <v/>
      </c>
      <c r="F1719" s="194"/>
      <c r="G1719" s="196"/>
      <c r="H1719" s="194"/>
    </row>
    <row r="1720" customFormat="false" ht="15" hidden="false" customHeight="false" outlineLevel="0" collapsed="false">
      <c r="A1720" s="194"/>
      <c r="B1720" s="194"/>
      <c r="C1720" s="194" t="str">
        <f aca="false">IF(OR($A1720="",$A1720="No buildings currently match this alert"),"","Auditor")</f>
        <v/>
      </c>
      <c r="D1720" s="195" t="str">
        <f aca="false">IF(OR($A1720="",$A1720="No buildings currently match this alert"),"",IF(IFERROR(INDEX('Portfolio Register'!$AK$5:$AK$104,MATCH($A1720,'Portfolio Register'!$A$5:$A$104,0)),"")="","Not Set",INDEX('Portfolio Register'!$AK$5:$AK$104,MATCH($A1720,'Portfolio Register'!$A$5:$A$104,0))))</f>
        <v/>
      </c>
      <c r="E1720" s="194" t="str">
        <f aca="false">IF(OR($A1720="",$A1720="No buildings currently match this alert"),"","AUDITOR REVIEW")</f>
        <v/>
      </c>
      <c r="F1720" s="194"/>
      <c r="G1720" s="196"/>
      <c r="H1720" s="194"/>
    </row>
    <row r="1721" customFormat="false" ht="15" hidden="false" customHeight="false" outlineLevel="0" collapsed="false">
      <c r="A1721" s="194"/>
      <c r="B1721" s="194"/>
      <c r="C1721" s="194" t="str">
        <f aca="false">IF(OR($A1721="",$A1721="No buildings currently match this alert"),"","Auditor")</f>
        <v/>
      </c>
      <c r="D1721" s="195" t="str">
        <f aca="false">IF(OR($A1721="",$A1721="No buildings currently match this alert"),"",IF(IFERROR(INDEX('Portfolio Register'!$AK$5:$AK$104,MATCH($A1721,'Portfolio Register'!$A$5:$A$104,0)),"")="","Not Set",INDEX('Portfolio Register'!$AK$5:$AK$104,MATCH($A1721,'Portfolio Register'!$A$5:$A$104,0))))</f>
        <v/>
      </c>
      <c r="E1721" s="194" t="str">
        <f aca="false">IF(OR($A1721="",$A1721="No buildings currently match this alert"),"","AUDITOR REVIEW")</f>
        <v/>
      </c>
      <c r="F1721" s="194"/>
      <c r="G1721" s="196"/>
      <c r="H1721" s="194"/>
    </row>
    <row r="1722" customFormat="false" ht="15" hidden="false" customHeight="false" outlineLevel="0" collapsed="false">
      <c r="A1722" s="194"/>
      <c r="B1722" s="194"/>
      <c r="C1722" s="194" t="str">
        <f aca="false">IF(OR($A1722="",$A1722="No buildings currently match this alert"),"","Auditor")</f>
        <v/>
      </c>
      <c r="D1722" s="195" t="str">
        <f aca="false">IF(OR($A1722="",$A1722="No buildings currently match this alert"),"",IF(IFERROR(INDEX('Portfolio Register'!$AK$5:$AK$104,MATCH($A1722,'Portfolio Register'!$A$5:$A$104,0)),"")="","Not Set",INDEX('Portfolio Register'!$AK$5:$AK$104,MATCH($A1722,'Portfolio Register'!$A$5:$A$104,0))))</f>
        <v/>
      </c>
      <c r="E1722" s="194" t="str">
        <f aca="false">IF(OR($A1722="",$A1722="No buildings currently match this alert"),"","AUDITOR REVIEW")</f>
        <v/>
      </c>
      <c r="F1722" s="194"/>
      <c r="G1722" s="196"/>
      <c r="H1722" s="194"/>
    </row>
    <row r="1723" customFormat="false" ht="15" hidden="false" customHeight="false" outlineLevel="0" collapsed="false">
      <c r="A1723" s="194"/>
      <c r="B1723" s="194"/>
      <c r="C1723" s="194" t="str">
        <f aca="false">IF(OR($A1723="",$A1723="No buildings currently match this alert"),"","Auditor")</f>
        <v/>
      </c>
      <c r="D1723" s="195" t="str">
        <f aca="false">IF(OR($A1723="",$A1723="No buildings currently match this alert"),"",IF(IFERROR(INDEX('Portfolio Register'!$AK$5:$AK$104,MATCH($A1723,'Portfolio Register'!$A$5:$A$104,0)),"")="","Not Set",INDEX('Portfolio Register'!$AK$5:$AK$104,MATCH($A1723,'Portfolio Register'!$A$5:$A$104,0))))</f>
        <v/>
      </c>
      <c r="E1723" s="194" t="str">
        <f aca="false">IF(OR($A1723="",$A1723="No buildings currently match this alert"),"","AUDITOR REVIEW")</f>
        <v/>
      </c>
      <c r="F1723" s="194"/>
      <c r="G1723" s="196"/>
      <c r="H1723" s="194"/>
    </row>
    <row r="1724" customFormat="false" ht="15" hidden="false" customHeight="false" outlineLevel="0" collapsed="false">
      <c r="A1724" s="194"/>
      <c r="B1724" s="194"/>
      <c r="C1724" s="194" t="str">
        <f aca="false">IF(OR($A1724="",$A1724="No buildings currently match this alert"),"","Auditor")</f>
        <v/>
      </c>
      <c r="D1724" s="195" t="str">
        <f aca="false">IF(OR($A1724="",$A1724="No buildings currently match this alert"),"",IF(IFERROR(INDEX('Portfolio Register'!$AK$5:$AK$104,MATCH($A1724,'Portfolio Register'!$A$5:$A$104,0)),"")="","Not Set",INDEX('Portfolio Register'!$AK$5:$AK$104,MATCH($A1724,'Portfolio Register'!$A$5:$A$104,0))))</f>
        <v/>
      </c>
      <c r="E1724" s="194" t="str">
        <f aca="false">IF(OR($A1724="",$A1724="No buildings currently match this alert"),"","AUDITOR REVIEW")</f>
        <v/>
      </c>
      <c r="F1724" s="194"/>
      <c r="G1724" s="196"/>
      <c r="H1724" s="194"/>
    </row>
    <row r="1725" customFormat="false" ht="15" hidden="false" customHeight="false" outlineLevel="0" collapsed="false">
      <c r="A1725" s="194"/>
      <c r="B1725" s="194"/>
      <c r="C1725" s="194" t="str">
        <f aca="false">IF(OR($A1725="",$A1725="No buildings currently match this alert"),"","Auditor")</f>
        <v/>
      </c>
      <c r="D1725" s="195" t="str">
        <f aca="false">IF(OR($A1725="",$A1725="No buildings currently match this alert"),"",IF(IFERROR(INDEX('Portfolio Register'!$AK$5:$AK$104,MATCH($A1725,'Portfolio Register'!$A$5:$A$104,0)),"")="","Not Set",INDEX('Portfolio Register'!$AK$5:$AK$104,MATCH($A1725,'Portfolio Register'!$A$5:$A$104,0))))</f>
        <v/>
      </c>
      <c r="E1725" s="194" t="str">
        <f aca="false">IF(OR($A1725="",$A1725="No buildings currently match this alert"),"","AUDITOR REVIEW")</f>
        <v/>
      </c>
      <c r="F1725" s="194"/>
      <c r="G1725" s="196"/>
      <c r="H1725" s="194"/>
    </row>
    <row r="1726" customFormat="false" ht="15" hidden="false" customHeight="false" outlineLevel="0" collapsed="false">
      <c r="A1726" s="194"/>
      <c r="B1726" s="194"/>
      <c r="C1726" s="194" t="str">
        <f aca="false">IF(OR($A1726="",$A1726="No buildings currently match this alert"),"","Auditor")</f>
        <v/>
      </c>
      <c r="D1726" s="195" t="str">
        <f aca="false">IF(OR($A1726="",$A1726="No buildings currently match this alert"),"",IF(IFERROR(INDEX('Portfolio Register'!$AK$5:$AK$104,MATCH($A1726,'Portfolio Register'!$A$5:$A$104,0)),"")="","Not Set",INDEX('Portfolio Register'!$AK$5:$AK$104,MATCH($A1726,'Portfolio Register'!$A$5:$A$104,0))))</f>
        <v/>
      </c>
      <c r="E1726" s="194" t="str">
        <f aca="false">IF(OR($A1726="",$A1726="No buildings currently match this alert"),"","AUDITOR REVIEW")</f>
        <v/>
      </c>
      <c r="F1726" s="194"/>
      <c r="G1726" s="196"/>
      <c r="H1726" s="194"/>
    </row>
    <row r="1727" customFormat="false" ht="15" hidden="false" customHeight="false" outlineLevel="0" collapsed="false">
      <c r="A1727" s="194"/>
      <c r="B1727" s="194"/>
      <c r="C1727" s="194" t="str">
        <f aca="false">IF(OR($A1727="",$A1727="No buildings currently match this alert"),"","Auditor")</f>
        <v/>
      </c>
      <c r="D1727" s="195" t="str">
        <f aca="false">IF(OR($A1727="",$A1727="No buildings currently match this alert"),"",IF(IFERROR(INDEX('Portfolio Register'!$AK$5:$AK$104,MATCH($A1727,'Portfolio Register'!$A$5:$A$104,0)),"")="","Not Set",INDEX('Portfolio Register'!$AK$5:$AK$104,MATCH($A1727,'Portfolio Register'!$A$5:$A$104,0))))</f>
        <v/>
      </c>
      <c r="E1727" s="194" t="str">
        <f aca="false">IF(OR($A1727="",$A1727="No buildings currently match this alert"),"","AUDITOR REVIEW")</f>
        <v/>
      </c>
      <c r="F1727" s="194"/>
      <c r="G1727" s="196"/>
      <c r="H1727" s="194"/>
    </row>
    <row r="1728" customFormat="false" ht="15" hidden="false" customHeight="false" outlineLevel="0" collapsed="false">
      <c r="A1728" s="194"/>
      <c r="B1728" s="194"/>
      <c r="C1728" s="194" t="str">
        <f aca="false">IF(OR($A1728="",$A1728="No buildings currently match this alert"),"","Auditor")</f>
        <v/>
      </c>
      <c r="D1728" s="195" t="str">
        <f aca="false">IF(OR($A1728="",$A1728="No buildings currently match this alert"),"",IF(IFERROR(INDEX('Portfolio Register'!$AK$5:$AK$104,MATCH($A1728,'Portfolio Register'!$A$5:$A$104,0)),"")="","Not Set",INDEX('Portfolio Register'!$AK$5:$AK$104,MATCH($A1728,'Portfolio Register'!$A$5:$A$104,0))))</f>
        <v/>
      </c>
      <c r="E1728" s="194" t="str">
        <f aca="false">IF(OR($A1728="",$A1728="No buildings currently match this alert"),"","AUDITOR REVIEW")</f>
        <v/>
      </c>
      <c r="F1728" s="194"/>
      <c r="G1728" s="196"/>
      <c r="H1728" s="194"/>
    </row>
    <row r="1729" customFormat="false" ht="15" hidden="false" customHeight="false" outlineLevel="0" collapsed="false">
      <c r="A1729" s="194"/>
      <c r="B1729" s="194"/>
      <c r="C1729" s="194" t="str">
        <f aca="false">IF(OR($A1729="",$A1729="No buildings currently match this alert"),"","Auditor")</f>
        <v/>
      </c>
      <c r="D1729" s="195" t="str">
        <f aca="false">IF(OR($A1729="",$A1729="No buildings currently match this alert"),"",IF(IFERROR(INDEX('Portfolio Register'!$AK$5:$AK$104,MATCH($A1729,'Portfolio Register'!$A$5:$A$104,0)),"")="","Not Set",INDEX('Portfolio Register'!$AK$5:$AK$104,MATCH($A1729,'Portfolio Register'!$A$5:$A$104,0))))</f>
        <v/>
      </c>
      <c r="E1729" s="194" t="str">
        <f aca="false">IF(OR($A1729="",$A1729="No buildings currently match this alert"),"","AUDITOR REVIEW")</f>
        <v/>
      </c>
      <c r="F1729" s="194"/>
      <c r="G1729" s="196"/>
      <c r="H1729" s="194"/>
    </row>
    <row r="1730" customFormat="false" ht="15" hidden="false" customHeight="false" outlineLevel="0" collapsed="false">
      <c r="A1730" s="194"/>
      <c r="B1730" s="194"/>
      <c r="C1730" s="194" t="str">
        <f aca="false">IF(OR($A1730="",$A1730="No buildings currently match this alert"),"","Auditor")</f>
        <v/>
      </c>
      <c r="D1730" s="195" t="str">
        <f aca="false">IF(OR($A1730="",$A1730="No buildings currently match this alert"),"",IF(IFERROR(INDEX('Portfolio Register'!$AK$5:$AK$104,MATCH($A1730,'Portfolio Register'!$A$5:$A$104,0)),"")="","Not Set",INDEX('Portfolio Register'!$AK$5:$AK$104,MATCH($A1730,'Portfolio Register'!$A$5:$A$104,0))))</f>
        <v/>
      </c>
      <c r="E1730" s="194" t="str">
        <f aca="false">IF(OR($A1730="",$A1730="No buildings currently match this alert"),"","AUDITOR REVIEW")</f>
        <v/>
      </c>
      <c r="F1730" s="194"/>
      <c r="G1730" s="196"/>
      <c r="H1730" s="194"/>
    </row>
    <row r="1731" customFormat="false" ht="15" hidden="false" customHeight="false" outlineLevel="0" collapsed="false">
      <c r="A1731" s="194"/>
      <c r="B1731" s="194"/>
      <c r="C1731" s="194" t="str">
        <f aca="false">IF(OR($A1731="",$A1731="No buildings currently match this alert"),"","Auditor")</f>
        <v/>
      </c>
      <c r="D1731" s="195" t="str">
        <f aca="false">IF(OR($A1731="",$A1731="No buildings currently match this alert"),"",IF(IFERROR(INDEX('Portfolio Register'!$AK$5:$AK$104,MATCH($A1731,'Portfolio Register'!$A$5:$A$104,0)),"")="","Not Set",INDEX('Portfolio Register'!$AK$5:$AK$104,MATCH($A1731,'Portfolio Register'!$A$5:$A$104,0))))</f>
        <v/>
      </c>
      <c r="E1731" s="194" t="str">
        <f aca="false">IF(OR($A1731="",$A1731="No buildings currently match this alert"),"","AUDITOR REVIEW")</f>
        <v/>
      </c>
      <c r="F1731" s="194"/>
      <c r="G1731" s="196"/>
      <c r="H1731" s="194"/>
    </row>
    <row r="1732" customFormat="false" ht="15" hidden="false" customHeight="false" outlineLevel="0" collapsed="false">
      <c r="A1732" s="194"/>
      <c r="B1732" s="194"/>
      <c r="C1732" s="194" t="str">
        <f aca="false">IF(OR($A1732="",$A1732="No buildings currently match this alert"),"","Auditor")</f>
        <v/>
      </c>
      <c r="D1732" s="195" t="str">
        <f aca="false">IF(OR($A1732="",$A1732="No buildings currently match this alert"),"",IF(IFERROR(INDEX('Portfolio Register'!$AK$5:$AK$104,MATCH($A1732,'Portfolio Register'!$A$5:$A$104,0)),"")="","Not Set",INDEX('Portfolio Register'!$AK$5:$AK$104,MATCH($A1732,'Portfolio Register'!$A$5:$A$104,0))))</f>
        <v/>
      </c>
      <c r="E1732" s="194" t="str">
        <f aca="false">IF(OR($A1732="",$A1732="No buildings currently match this alert"),"","AUDITOR REVIEW")</f>
        <v/>
      </c>
      <c r="F1732" s="194"/>
      <c r="G1732" s="196"/>
      <c r="H1732" s="194"/>
    </row>
    <row r="1733" customFormat="false" ht="15" hidden="false" customHeight="false" outlineLevel="0" collapsed="false">
      <c r="A1733" s="194"/>
      <c r="B1733" s="194"/>
      <c r="C1733" s="194" t="str">
        <f aca="false">IF(OR($A1733="",$A1733="No buildings currently match this alert"),"","Auditor")</f>
        <v/>
      </c>
      <c r="D1733" s="195" t="str">
        <f aca="false">IF(OR($A1733="",$A1733="No buildings currently match this alert"),"",IF(IFERROR(INDEX('Portfolio Register'!$AK$5:$AK$104,MATCH($A1733,'Portfolio Register'!$A$5:$A$104,0)),"")="","Not Set",INDEX('Portfolio Register'!$AK$5:$AK$104,MATCH($A1733,'Portfolio Register'!$A$5:$A$104,0))))</f>
        <v/>
      </c>
      <c r="E1733" s="194" t="str">
        <f aca="false">IF(OR($A1733="",$A1733="No buildings currently match this alert"),"","AUDITOR REVIEW")</f>
        <v/>
      </c>
      <c r="F1733" s="194"/>
      <c r="G1733" s="196"/>
      <c r="H1733" s="194"/>
    </row>
    <row r="1734" customFormat="false" ht="15" hidden="false" customHeight="false" outlineLevel="0" collapsed="false">
      <c r="A1734" s="194"/>
      <c r="B1734" s="194"/>
      <c r="C1734" s="194" t="str">
        <f aca="false">IF(OR($A1734="",$A1734="No buildings currently match this alert"),"","Auditor")</f>
        <v/>
      </c>
      <c r="D1734" s="195" t="str">
        <f aca="false">IF(OR($A1734="",$A1734="No buildings currently match this alert"),"",IF(IFERROR(INDEX('Portfolio Register'!$AK$5:$AK$104,MATCH($A1734,'Portfolio Register'!$A$5:$A$104,0)),"")="","Not Set",INDEX('Portfolio Register'!$AK$5:$AK$104,MATCH($A1734,'Portfolio Register'!$A$5:$A$104,0))))</f>
        <v/>
      </c>
      <c r="E1734" s="194" t="str">
        <f aca="false">IF(OR($A1734="",$A1734="No buildings currently match this alert"),"","AUDITOR REVIEW")</f>
        <v/>
      </c>
      <c r="F1734" s="194"/>
      <c r="G1734" s="196"/>
      <c r="H1734" s="194"/>
    </row>
    <row r="1735" customFormat="false" ht="15" hidden="false" customHeight="false" outlineLevel="0" collapsed="false">
      <c r="A1735" s="194"/>
      <c r="B1735" s="194"/>
      <c r="C1735" s="194" t="str">
        <f aca="false">IF(OR($A1735="",$A1735="No buildings currently match this alert"),"","Auditor")</f>
        <v/>
      </c>
      <c r="D1735" s="195" t="str">
        <f aca="false">IF(OR($A1735="",$A1735="No buildings currently match this alert"),"",IF(IFERROR(INDEX('Portfolio Register'!$AK$5:$AK$104,MATCH($A1735,'Portfolio Register'!$A$5:$A$104,0)),"")="","Not Set",INDEX('Portfolio Register'!$AK$5:$AK$104,MATCH($A1735,'Portfolio Register'!$A$5:$A$104,0))))</f>
        <v/>
      </c>
      <c r="E1735" s="194" t="str">
        <f aca="false">IF(OR($A1735="",$A1735="No buildings currently match this alert"),"","AUDITOR REVIEW")</f>
        <v/>
      </c>
      <c r="F1735" s="194"/>
      <c r="G1735" s="196"/>
      <c r="H1735" s="194"/>
    </row>
    <row r="1736" customFormat="false" ht="15" hidden="false" customHeight="false" outlineLevel="0" collapsed="false">
      <c r="A1736" s="194"/>
      <c r="B1736" s="194"/>
      <c r="C1736" s="194" t="str">
        <f aca="false">IF(OR($A1736="",$A1736="No buildings currently match this alert"),"","Auditor")</f>
        <v/>
      </c>
      <c r="D1736" s="195" t="str">
        <f aca="false">IF(OR($A1736="",$A1736="No buildings currently match this alert"),"",IF(IFERROR(INDEX('Portfolio Register'!$AK$5:$AK$104,MATCH($A1736,'Portfolio Register'!$A$5:$A$104,0)),"")="","Not Set",INDEX('Portfolio Register'!$AK$5:$AK$104,MATCH($A1736,'Portfolio Register'!$A$5:$A$104,0))))</f>
        <v/>
      </c>
      <c r="E1736" s="194" t="str">
        <f aca="false">IF(OR($A1736="",$A1736="No buildings currently match this alert"),"","AUDITOR REVIEW")</f>
        <v/>
      </c>
      <c r="F1736" s="194"/>
      <c r="G1736" s="196"/>
      <c r="H1736" s="194"/>
    </row>
    <row r="1737" customFormat="false" ht="15" hidden="false" customHeight="false" outlineLevel="0" collapsed="false">
      <c r="A1737" s="194"/>
      <c r="B1737" s="194"/>
      <c r="C1737" s="194" t="str">
        <f aca="false">IF(OR($A1737="",$A1737="No buildings currently match this alert"),"","Auditor")</f>
        <v/>
      </c>
      <c r="D1737" s="195" t="str">
        <f aca="false">IF(OR($A1737="",$A1737="No buildings currently match this alert"),"",IF(IFERROR(INDEX('Portfolio Register'!$AK$5:$AK$104,MATCH($A1737,'Portfolio Register'!$A$5:$A$104,0)),"")="","Not Set",INDEX('Portfolio Register'!$AK$5:$AK$104,MATCH($A1737,'Portfolio Register'!$A$5:$A$104,0))))</f>
        <v/>
      </c>
      <c r="E1737" s="194" t="str">
        <f aca="false">IF(OR($A1737="",$A1737="No buildings currently match this alert"),"","AUDITOR REVIEW")</f>
        <v/>
      </c>
      <c r="F1737" s="194"/>
      <c r="G1737" s="196"/>
      <c r="H1737" s="194"/>
    </row>
    <row r="1738" customFormat="false" ht="15" hidden="false" customHeight="false" outlineLevel="0" collapsed="false">
      <c r="A1738" s="194"/>
      <c r="B1738" s="194"/>
      <c r="C1738" s="194" t="str">
        <f aca="false">IF(OR($A1738="",$A1738="No buildings currently match this alert"),"","Auditor")</f>
        <v/>
      </c>
      <c r="D1738" s="195" t="str">
        <f aca="false">IF(OR($A1738="",$A1738="No buildings currently match this alert"),"",IF(IFERROR(INDEX('Portfolio Register'!$AK$5:$AK$104,MATCH($A1738,'Portfolio Register'!$A$5:$A$104,0)),"")="","Not Set",INDEX('Portfolio Register'!$AK$5:$AK$104,MATCH($A1738,'Portfolio Register'!$A$5:$A$104,0))))</f>
        <v/>
      </c>
      <c r="E1738" s="194" t="str">
        <f aca="false">IF(OR($A1738="",$A1738="No buildings currently match this alert"),"","AUDITOR REVIEW")</f>
        <v/>
      </c>
      <c r="F1738" s="194"/>
      <c r="G1738" s="196"/>
      <c r="H1738" s="194"/>
    </row>
    <row r="1739" customFormat="false" ht="15" hidden="false" customHeight="false" outlineLevel="0" collapsed="false">
      <c r="A1739" s="194"/>
      <c r="B1739" s="194"/>
      <c r="C1739" s="194" t="str">
        <f aca="false">IF(OR($A1739="",$A1739="No buildings currently match this alert"),"","Auditor")</f>
        <v/>
      </c>
      <c r="D1739" s="195" t="str">
        <f aca="false">IF(OR($A1739="",$A1739="No buildings currently match this alert"),"",IF(IFERROR(INDEX('Portfolio Register'!$AK$5:$AK$104,MATCH($A1739,'Portfolio Register'!$A$5:$A$104,0)),"")="","Not Set",INDEX('Portfolio Register'!$AK$5:$AK$104,MATCH($A1739,'Portfolio Register'!$A$5:$A$104,0))))</f>
        <v/>
      </c>
      <c r="E1739" s="194" t="str">
        <f aca="false">IF(OR($A1739="",$A1739="No buildings currently match this alert"),"","AUDITOR REVIEW")</f>
        <v/>
      </c>
      <c r="F1739" s="194"/>
      <c r="G1739" s="196"/>
      <c r="H1739" s="194"/>
    </row>
    <row r="1740" customFormat="false" ht="15" hidden="false" customHeight="false" outlineLevel="0" collapsed="false">
      <c r="A1740" s="194"/>
      <c r="B1740" s="194"/>
      <c r="C1740" s="194" t="str">
        <f aca="false">IF(OR($A1740="",$A1740="No buildings currently match this alert"),"","Auditor")</f>
        <v/>
      </c>
      <c r="D1740" s="195" t="str">
        <f aca="false">IF(OR($A1740="",$A1740="No buildings currently match this alert"),"",IF(IFERROR(INDEX('Portfolio Register'!$AK$5:$AK$104,MATCH($A1740,'Portfolio Register'!$A$5:$A$104,0)),"")="","Not Set",INDEX('Portfolio Register'!$AK$5:$AK$104,MATCH($A1740,'Portfolio Register'!$A$5:$A$104,0))))</f>
        <v/>
      </c>
      <c r="E1740" s="194" t="str">
        <f aca="false">IF(OR($A1740="",$A1740="No buildings currently match this alert"),"","AUDITOR REVIEW")</f>
        <v/>
      </c>
      <c r="F1740" s="194"/>
      <c r="G1740" s="196"/>
      <c r="H1740" s="194"/>
    </row>
    <row r="1741" customFormat="false" ht="15" hidden="false" customHeight="false" outlineLevel="0" collapsed="false">
      <c r="A1741" s="194"/>
      <c r="B1741" s="194"/>
      <c r="C1741" s="194" t="str">
        <f aca="false">IF(OR($A1741="",$A1741="No buildings currently match this alert"),"","Auditor")</f>
        <v/>
      </c>
      <c r="D1741" s="195" t="str">
        <f aca="false">IF(OR($A1741="",$A1741="No buildings currently match this alert"),"",IF(IFERROR(INDEX('Portfolio Register'!$AK$5:$AK$104,MATCH($A1741,'Portfolio Register'!$A$5:$A$104,0)),"")="","Not Set",INDEX('Portfolio Register'!$AK$5:$AK$104,MATCH($A1741,'Portfolio Register'!$A$5:$A$104,0))))</f>
        <v/>
      </c>
      <c r="E1741" s="194" t="str">
        <f aca="false">IF(OR($A1741="",$A1741="No buildings currently match this alert"),"","AUDITOR REVIEW")</f>
        <v/>
      </c>
      <c r="F1741" s="194"/>
      <c r="G1741" s="196"/>
      <c r="H1741" s="194"/>
    </row>
    <row r="1742" customFormat="false" ht="15" hidden="false" customHeight="false" outlineLevel="0" collapsed="false">
      <c r="A1742" s="194"/>
      <c r="B1742" s="194"/>
      <c r="C1742" s="194" t="str">
        <f aca="false">IF(OR($A1742="",$A1742="No buildings currently match this alert"),"","Auditor")</f>
        <v/>
      </c>
      <c r="D1742" s="195" t="str">
        <f aca="false">IF(OR($A1742="",$A1742="No buildings currently match this alert"),"",IF(IFERROR(INDEX('Portfolio Register'!$AK$5:$AK$104,MATCH($A1742,'Portfolio Register'!$A$5:$A$104,0)),"")="","Not Set",INDEX('Portfolio Register'!$AK$5:$AK$104,MATCH($A1742,'Portfolio Register'!$A$5:$A$104,0))))</f>
        <v/>
      </c>
      <c r="E1742" s="194" t="str">
        <f aca="false">IF(OR($A1742="",$A1742="No buildings currently match this alert"),"","AUDITOR REVIEW")</f>
        <v/>
      </c>
      <c r="F1742" s="194"/>
      <c r="G1742" s="196"/>
      <c r="H1742" s="194"/>
    </row>
    <row r="1743" customFormat="false" ht="15" hidden="false" customHeight="false" outlineLevel="0" collapsed="false">
      <c r="A1743" s="194"/>
      <c r="B1743" s="194"/>
      <c r="C1743" s="194" t="str">
        <f aca="false">IF(OR($A1743="",$A1743="No buildings currently match this alert"),"","Auditor")</f>
        <v/>
      </c>
      <c r="D1743" s="195" t="str">
        <f aca="false">IF(OR($A1743="",$A1743="No buildings currently match this alert"),"",IF(IFERROR(INDEX('Portfolio Register'!$AK$5:$AK$104,MATCH($A1743,'Portfolio Register'!$A$5:$A$104,0)),"")="","Not Set",INDEX('Portfolio Register'!$AK$5:$AK$104,MATCH($A1743,'Portfolio Register'!$A$5:$A$104,0))))</f>
        <v/>
      </c>
      <c r="E1743" s="194" t="str">
        <f aca="false">IF(OR($A1743="",$A1743="No buildings currently match this alert"),"","AUDITOR REVIEW")</f>
        <v/>
      </c>
      <c r="F1743" s="194"/>
      <c r="G1743" s="196"/>
      <c r="H1743" s="194"/>
    </row>
    <row r="1744" customFormat="false" ht="15" hidden="false" customHeight="false" outlineLevel="0" collapsed="false">
      <c r="A1744" s="194"/>
      <c r="B1744" s="194"/>
      <c r="C1744" s="194" t="str">
        <f aca="false">IF(OR($A1744="",$A1744="No buildings currently match this alert"),"","Auditor")</f>
        <v/>
      </c>
      <c r="D1744" s="195" t="str">
        <f aca="false">IF(OR($A1744="",$A1744="No buildings currently match this alert"),"",IF(IFERROR(INDEX('Portfolio Register'!$AK$5:$AK$104,MATCH($A1744,'Portfolio Register'!$A$5:$A$104,0)),"")="","Not Set",INDEX('Portfolio Register'!$AK$5:$AK$104,MATCH($A1744,'Portfolio Register'!$A$5:$A$104,0))))</f>
        <v/>
      </c>
      <c r="E1744" s="194" t="str">
        <f aca="false">IF(OR($A1744="",$A1744="No buildings currently match this alert"),"","AUDITOR REVIEW")</f>
        <v/>
      </c>
      <c r="F1744" s="194"/>
      <c r="G1744" s="196"/>
      <c r="H1744" s="194"/>
    </row>
    <row r="1745" customFormat="false" ht="15" hidden="false" customHeight="false" outlineLevel="0" collapsed="false">
      <c r="A1745" s="194"/>
      <c r="B1745" s="194"/>
      <c r="C1745" s="194" t="str">
        <f aca="false">IF(OR($A1745="",$A1745="No buildings currently match this alert"),"","Auditor")</f>
        <v/>
      </c>
      <c r="D1745" s="195" t="str">
        <f aca="false">IF(OR($A1745="",$A1745="No buildings currently match this alert"),"",IF(IFERROR(INDEX('Portfolio Register'!$AK$5:$AK$104,MATCH($A1745,'Portfolio Register'!$A$5:$A$104,0)),"")="","Not Set",INDEX('Portfolio Register'!$AK$5:$AK$104,MATCH($A1745,'Portfolio Register'!$A$5:$A$104,0))))</f>
        <v/>
      </c>
      <c r="E1745" s="194" t="str">
        <f aca="false">IF(OR($A1745="",$A1745="No buildings currently match this alert"),"","AUDITOR REVIEW")</f>
        <v/>
      </c>
      <c r="F1745" s="194"/>
      <c r="G1745" s="196"/>
      <c r="H1745" s="194"/>
    </row>
    <row r="1746" customFormat="false" ht="15" hidden="false" customHeight="false" outlineLevel="0" collapsed="false">
      <c r="A1746" s="194"/>
      <c r="B1746" s="194"/>
      <c r="C1746" s="194" t="str">
        <f aca="false">IF(OR($A1746="",$A1746="No buildings currently match this alert"),"","Auditor")</f>
        <v/>
      </c>
      <c r="D1746" s="195" t="str">
        <f aca="false">IF(OR($A1746="",$A1746="No buildings currently match this alert"),"",IF(IFERROR(INDEX('Portfolio Register'!$AK$5:$AK$104,MATCH($A1746,'Portfolio Register'!$A$5:$A$104,0)),"")="","Not Set",INDEX('Portfolio Register'!$AK$5:$AK$104,MATCH($A1746,'Portfolio Register'!$A$5:$A$104,0))))</f>
        <v/>
      </c>
      <c r="E1746" s="194" t="str">
        <f aca="false">IF(OR($A1746="",$A1746="No buildings currently match this alert"),"","AUDITOR REVIEW")</f>
        <v/>
      </c>
      <c r="F1746" s="194"/>
      <c r="G1746" s="196"/>
      <c r="H1746" s="194"/>
    </row>
    <row r="1747" customFormat="false" ht="15" hidden="false" customHeight="false" outlineLevel="0" collapsed="false">
      <c r="A1747" s="194"/>
      <c r="B1747" s="194"/>
      <c r="C1747" s="194" t="str">
        <f aca="false">IF(OR($A1747="",$A1747="No buildings currently match this alert"),"","Auditor")</f>
        <v/>
      </c>
      <c r="D1747" s="195" t="str">
        <f aca="false">IF(OR($A1747="",$A1747="No buildings currently match this alert"),"",IF(IFERROR(INDEX('Portfolio Register'!$AK$5:$AK$104,MATCH($A1747,'Portfolio Register'!$A$5:$A$104,0)),"")="","Not Set",INDEX('Portfolio Register'!$AK$5:$AK$104,MATCH($A1747,'Portfolio Register'!$A$5:$A$104,0))))</f>
        <v/>
      </c>
      <c r="E1747" s="194" t="str">
        <f aca="false">IF(OR($A1747="",$A1747="No buildings currently match this alert"),"","AUDITOR REVIEW")</f>
        <v/>
      </c>
      <c r="F1747" s="194"/>
      <c r="G1747" s="196"/>
      <c r="H1747" s="194"/>
    </row>
    <row r="1748" customFormat="false" ht="15" hidden="false" customHeight="false" outlineLevel="0" collapsed="false">
      <c r="A1748" s="194"/>
      <c r="B1748" s="194"/>
      <c r="C1748" s="194" t="str">
        <f aca="false">IF(OR($A1748="",$A1748="No buildings currently match this alert"),"","Auditor")</f>
        <v/>
      </c>
      <c r="D1748" s="195" t="str">
        <f aca="false">IF(OR($A1748="",$A1748="No buildings currently match this alert"),"",IF(IFERROR(INDEX('Portfolio Register'!$AK$5:$AK$104,MATCH($A1748,'Portfolio Register'!$A$5:$A$104,0)),"")="","Not Set",INDEX('Portfolio Register'!$AK$5:$AK$104,MATCH($A1748,'Portfolio Register'!$A$5:$A$104,0))))</f>
        <v/>
      </c>
      <c r="E1748" s="194" t="str">
        <f aca="false">IF(OR($A1748="",$A1748="No buildings currently match this alert"),"","AUDITOR REVIEW")</f>
        <v/>
      </c>
      <c r="F1748" s="194"/>
      <c r="G1748" s="196"/>
      <c r="H1748" s="194"/>
    </row>
    <row r="1749" customFormat="false" ht="15" hidden="false" customHeight="false" outlineLevel="0" collapsed="false">
      <c r="A1749" s="194"/>
      <c r="B1749" s="194"/>
      <c r="C1749" s="194" t="str">
        <f aca="false">IF(OR($A1749="",$A1749="No buildings currently match this alert"),"","Auditor")</f>
        <v/>
      </c>
      <c r="D1749" s="195" t="str">
        <f aca="false">IF(OR($A1749="",$A1749="No buildings currently match this alert"),"",IF(IFERROR(INDEX('Portfolio Register'!$AK$5:$AK$104,MATCH($A1749,'Portfolio Register'!$A$5:$A$104,0)),"")="","Not Set",INDEX('Portfolio Register'!$AK$5:$AK$104,MATCH($A1749,'Portfolio Register'!$A$5:$A$104,0))))</f>
        <v/>
      </c>
      <c r="E1749" s="194" t="str">
        <f aca="false">IF(OR($A1749="",$A1749="No buildings currently match this alert"),"","AUDITOR REVIEW")</f>
        <v/>
      </c>
      <c r="F1749" s="194"/>
      <c r="G1749" s="196"/>
      <c r="H1749" s="194"/>
    </row>
    <row r="1750" customFormat="false" ht="15" hidden="false" customHeight="false" outlineLevel="0" collapsed="false">
      <c r="A1750" s="194"/>
      <c r="B1750" s="194"/>
      <c r="C1750" s="194" t="str">
        <f aca="false">IF(OR($A1750="",$A1750="No buildings currently match this alert"),"","Auditor")</f>
        <v/>
      </c>
      <c r="D1750" s="195" t="str">
        <f aca="false">IF(OR($A1750="",$A1750="No buildings currently match this alert"),"",IF(IFERROR(INDEX('Portfolio Register'!$AK$5:$AK$104,MATCH($A1750,'Portfolio Register'!$A$5:$A$104,0)),"")="","Not Set",INDEX('Portfolio Register'!$AK$5:$AK$104,MATCH($A1750,'Portfolio Register'!$A$5:$A$104,0))))</f>
        <v/>
      </c>
      <c r="E1750" s="194" t="str">
        <f aca="false">IF(OR($A1750="",$A1750="No buildings currently match this alert"),"","AUDITOR REVIEW")</f>
        <v/>
      </c>
      <c r="F1750" s="194"/>
      <c r="G1750" s="196"/>
      <c r="H1750" s="194"/>
    </row>
    <row r="1751" customFormat="false" ht="15" hidden="false" customHeight="false" outlineLevel="0" collapsed="false">
      <c r="A1751" s="194"/>
      <c r="B1751" s="194"/>
      <c r="C1751" s="194" t="str">
        <f aca="false">IF(OR($A1751="",$A1751="No buildings currently match this alert"),"","Auditor")</f>
        <v/>
      </c>
      <c r="D1751" s="195" t="str">
        <f aca="false">IF(OR($A1751="",$A1751="No buildings currently match this alert"),"",IF(IFERROR(INDEX('Portfolio Register'!$AK$5:$AK$104,MATCH($A1751,'Portfolio Register'!$A$5:$A$104,0)),"")="","Not Set",INDEX('Portfolio Register'!$AK$5:$AK$104,MATCH($A1751,'Portfolio Register'!$A$5:$A$104,0))))</f>
        <v/>
      </c>
      <c r="E1751" s="194" t="str">
        <f aca="false">IF(OR($A1751="",$A1751="No buildings currently match this alert"),"","AUDITOR REVIEW")</f>
        <v/>
      </c>
      <c r="F1751" s="194"/>
      <c r="G1751" s="196"/>
      <c r="H1751" s="194"/>
    </row>
    <row r="1752" customFormat="false" ht="15" hidden="false" customHeight="false" outlineLevel="0" collapsed="false">
      <c r="A1752" s="194"/>
      <c r="B1752" s="194"/>
      <c r="C1752" s="194" t="str">
        <f aca="false">IF(OR($A1752="",$A1752="No buildings currently match this alert"),"","Auditor")</f>
        <v/>
      </c>
      <c r="D1752" s="195" t="str">
        <f aca="false">IF(OR($A1752="",$A1752="No buildings currently match this alert"),"",IF(IFERROR(INDEX('Portfolio Register'!$AK$5:$AK$104,MATCH($A1752,'Portfolio Register'!$A$5:$A$104,0)),"")="","Not Set",INDEX('Portfolio Register'!$AK$5:$AK$104,MATCH($A1752,'Portfolio Register'!$A$5:$A$104,0))))</f>
        <v/>
      </c>
      <c r="E1752" s="194" t="str">
        <f aca="false">IF(OR($A1752="",$A1752="No buildings currently match this alert"),"","AUDITOR REVIEW")</f>
        <v/>
      </c>
      <c r="F1752" s="194"/>
      <c r="G1752" s="196"/>
      <c r="H1752" s="194"/>
    </row>
    <row r="1753" customFormat="false" ht="15" hidden="false" customHeight="false" outlineLevel="0" collapsed="false">
      <c r="A1753" s="194"/>
      <c r="B1753" s="194"/>
      <c r="C1753" s="194" t="str">
        <f aca="false">IF(OR($A1753="",$A1753="No buildings currently match this alert"),"","Auditor")</f>
        <v/>
      </c>
      <c r="D1753" s="195" t="str">
        <f aca="false">IF(OR($A1753="",$A1753="No buildings currently match this alert"),"",IF(IFERROR(INDEX('Portfolio Register'!$AK$5:$AK$104,MATCH($A1753,'Portfolio Register'!$A$5:$A$104,0)),"")="","Not Set",INDEX('Portfolio Register'!$AK$5:$AK$104,MATCH($A1753,'Portfolio Register'!$A$5:$A$104,0))))</f>
        <v/>
      </c>
      <c r="E1753" s="194" t="str">
        <f aca="false">IF(OR($A1753="",$A1753="No buildings currently match this alert"),"","AUDITOR REVIEW")</f>
        <v/>
      </c>
      <c r="F1753" s="194"/>
      <c r="G1753" s="196"/>
      <c r="H1753" s="194"/>
    </row>
    <row r="1754" customFormat="false" ht="15" hidden="false" customHeight="false" outlineLevel="0" collapsed="false">
      <c r="A1754" s="194"/>
      <c r="B1754" s="194"/>
      <c r="C1754" s="194" t="str">
        <f aca="false">IF(OR($A1754="",$A1754="No buildings currently match this alert"),"","Auditor")</f>
        <v/>
      </c>
      <c r="D1754" s="195" t="str">
        <f aca="false">IF(OR($A1754="",$A1754="No buildings currently match this alert"),"",IF(IFERROR(INDEX('Portfolio Register'!$AK$5:$AK$104,MATCH($A1754,'Portfolio Register'!$A$5:$A$104,0)),"")="","Not Set",INDEX('Portfolio Register'!$AK$5:$AK$104,MATCH($A1754,'Portfolio Register'!$A$5:$A$104,0))))</f>
        <v/>
      </c>
      <c r="E1754" s="194" t="str">
        <f aca="false">IF(OR($A1754="",$A1754="No buildings currently match this alert"),"","AUDITOR REVIEW")</f>
        <v/>
      </c>
      <c r="F1754" s="194"/>
      <c r="G1754" s="196"/>
      <c r="H1754" s="194"/>
    </row>
    <row r="1755" customFormat="false" ht="15" hidden="false" customHeight="false" outlineLevel="0" collapsed="false">
      <c r="A1755" s="194"/>
      <c r="B1755" s="194"/>
      <c r="C1755" s="194" t="str">
        <f aca="false">IF(OR($A1755="",$A1755="No buildings currently match this alert"),"","Auditor")</f>
        <v/>
      </c>
      <c r="D1755" s="195" t="str">
        <f aca="false">IF(OR($A1755="",$A1755="No buildings currently match this alert"),"",IF(IFERROR(INDEX('Portfolio Register'!$AK$5:$AK$104,MATCH($A1755,'Portfolio Register'!$A$5:$A$104,0)),"")="","Not Set",INDEX('Portfolio Register'!$AK$5:$AK$104,MATCH($A1755,'Portfolio Register'!$A$5:$A$104,0))))</f>
        <v/>
      </c>
      <c r="E1755" s="194" t="str">
        <f aca="false">IF(OR($A1755="",$A1755="No buildings currently match this alert"),"","AUDITOR REVIEW")</f>
        <v/>
      </c>
      <c r="F1755" s="194"/>
      <c r="G1755" s="196"/>
      <c r="H1755" s="194"/>
    </row>
    <row r="1756" customFormat="false" ht="15" hidden="false" customHeight="false" outlineLevel="0" collapsed="false">
      <c r="A1756" s="194"/>
      <c r="B1756" s="194"/>
      <c r="C1756" s="194" t="str">
        <f aca="false">IF(OR($A1756="",$A1756="No buildings currently match this alert"),"","Auditor")</f>
        <v/>
      </c>
      <c r="D1756" s="195" t="str">
        <f aca="false">IF(OR($A1756="",$A1756="No buildings currently match this alert"),"",IF(IFERROR(INDEX('Portfolio Register'!$AK$5:$AK$104,MATCH($A1756,'Portfolio Register'!$A$5:$A$104,0)),"")="","Not Set",INDEX('Portfolio Register'!$AK$5:$AK$104,MATCH($A1756,'Portfolio Register'!$A$5:$A$104,0))))</f>
        <v/>
      </c>
      <c r="E1756" s="194" t="str">
        <f aca="false">IF(OR($A1756="",$A1756="No buildings currently match this alert"),"","AUDITOR REVIEW")</f>
        <v/>
      </c>
      <c r="F1756" s="194"/>
      <c r="G1756" s="196"/>
      <c r="H1756" s="194"/>
    </row>
    <row r="1757" customFormat="false" ht="15" hidden="false" customHeight="false" outlineLevel="0" collapsed="false">
      <c r="A1757" s="194"/>
      <c r="B1757" s="194"/>
      <c r="C1757" s="194" t="str">
        <f aca="false">IF(OR($A1757="",$A1757="No buildings currently match this alert"),"","Auditor")</f>
        <v/>
      </c>
      <c r="D1757" s="195" t="str">
        <f aca="false">IF(OR($A1757="",$A1757="No buildings currently match this alert"),"",IF(IFERROR(INDEX('Portfolio Register'!$AK$5:$AK$104,MATCH($A1757,'Portfolio Register'!$A$5:$A$104,0)),"")="","Not Set",INDEX('Portfolio Register'!$AK$5:$AK$104,MATCH($A1757,'Portfolio Register'!$A$5:$A$104,0))))</f>
        <v/>
      </c>
      <c r="E1757" s="194" t="str">
        <f aca="false">IF(OR($A1757="",$A1757="No buildings currently match this alert"),"","AUDITOR REVIEW")</f>
        <v/>
      </c>
      <c r="F1757" s="194"/>
      <c r="G1757" s="196"/>
      <c r="H1757" s="194"/>
    </row>
    <row r="1758" customFormat="false" ht="15" hidden="false" customHeight="false" outlineLevel="0" collapsed="false">
      <c r="A1758" s="194"/>
      <c r="B1758" s="194"/>
      <c r="C1758" s="194" t="str">
        <f aca="false">IF(OR($A1758="",$A1758="No buildings currently match this alert"),"","Auditor")</f>
        <v/>
      </c>
      <c r="D1758" s="195" t="str">
        <f aca="false">IF(OR($A1758="",$A1758="No buildings currently match this alert"),"",IF(IFERROR(INDEX('Portfolio Register'!$AK$5:$AK$104,MATCH($A1758,'Portfolio Register'!$A$5:$A$104,0)),"")="","Not Set",INDEX('Portfolio Register'!$AK$5:$AK$104,MATCH($A1758,'Portfolio Register'!$A$5:$A$104,0))))</f>
        <v/>
      </c>
      <c r="E1758" s="194" t="str">
        <f aca="false">IF(OR($A1758="",$A1758="No buildings currently match this alert"),"","AUDITOR REVIEW")</f>
        <v/>
      </c>
      <c r="F1758" s="194"/>
      <c r="G1758" s="196"/>
      <c r="H1758" s="194"/>
    </row>
    <row r="1759" customFormat="false" ht="15" hidden="false" customHeight="false" outlineLevel="0" collapsed="false">
      <c r="A1759" s="194"/>
      <c r="B1759" s="194"/>
      <c r="C1759" s="194" t="str">
        <f aca="false">IF(OR($A1759="",$A1759="No buildings currently match this alert"),"","Auditor")</f>
        <v/>
      </c>
      <c r="D1759" s="195" t="str">
        <f aca="false">IF(OR($A1759="",$A1759="No buildings currently match this alert"),"",IF(IFERROR(INDEX('Portfolio Register'!$AK$5:$AK$104,MATCH($A1759,'Portfolio Register'!$A$5:$A$104,0)),"")="","Not Set",INDEX('Portfolio Register'!$AK$5:$AK$104,MATCH($A1759,'Portfolio Register'!$A$5:$A$104,0))))</f>
        <v/>
      </c>
      <c r="E1759" s="194" t="str">
        <f aca="false">IF(OR($A1759="",$A1759="No buildings currently match this alert"),"","AUDITOR REVIEW")</f>
        <v/>
      </c>
      <c r="F1759" s="194"/>
      <c r="G1759" s="196"/>
      <c r="H1759" s="194"/>
    </row>
    <row r="1760" customFormat="false" ht="15" hidden="false" customHeight="false" outlineLevel="0" collapsed="false">
      <c r="A1760" s="194"/>
      <c r="B1760" s="194"/>
      <c r="C1760" s="194" t="str">
        <f aca="false">IF(OR($A1760="",$A1760="No buildings currently match this alert"),"","Auditor")</f>
        <v/>
      </c>
      <c r="D1760" s="195" t="str">
        <f aca="false">IF(OR($A1760="",$A1760="No buildings currently match this alert"),"",IF(IFERROR(INDEX('Portfolio Register'!$AK$5:$AK$104,MATCH($A1760,'Portfolio Register'!$A$5:$A$104,0)),"")="","Not Set",INDEX('Portfolio Register'!$AK$5:$AK$104,MATCH($A1760,'Portfolio Register'!$A$5:$A$104,0))))</f>
        <v/>
      </c>
      <c r="E1760" s="194" t="str">
        <f aca="false">IF(OR($A1760="",$A1760="No buildings currently match this alert"),"","AUDITOR REVIEW")</f>
        <v/>
      </c>
      <c r="F1760" s="194"/>
      <c r="G1760" s="196"/>
      <c r="H1760" s="194"/>
    </row>
    <row r="1761" customFormat="false" ht="15" hidden="false" customHeight="false" outlineLevel="0" collapsed="false">
      <c r="A1761" s="194"/>
      <c r="B1761" s="194"/>
      <c r="C1761" s="194" t="str">
        <f aca="false">IF(OR($A1761="",$A1761="No buildings currently match this alert"),"","Auditor")</f>
        <v/>
      </c>
      <c r="D1761" s="195" t="str">
        <f aca="false">IF(OR($A1761="",$A1761="No buildings currently match this alert"),"",IF(IFERROR(INDEX('Portfolio Register'!$AK$5:$AK$104,MATCH($A1761,'Portfolio Register'!$A$5:$A$104,0)),"")="","Not Set",INDEX('Portfolio Register'!$AK$5:$AK$104,MATCH($A1761,'Portfolio Register'!$A$5:$A$104,0))))</f>
        <v/>
      </c>
      <c r="E1761" s="194" t="str">
        <f aca="false">IF(OR($A1761="",$A1761="No buildings currently match this alert"),"","AUDITOR REVIEW")</f>
        <v/>
      </c>
      <c r="F1761" s="194"/>
      <c r="G1761" s="196"/>
      <c r="H1761" s="194"/>
    </row>
    <row r="1762" customFormat="false" ht="15" hidden="false" customHeight="false" outlineLevel="0" collapsed="false">
      <c r="A1762" s="194"/>
      <c r="B1762" s="194"/>
      <c r="C1762" s="194" t="str">
        <f aca="false">IF(OR($A1762="",$A1762="No buildings currently match this alert"),"","Auditor")</f>
        <v/>
      </c>
      <c r="D1762" s="195" t="str">
        <f aca="false">IF(OR($A1762="",$A1762="No buildings currently match this alert"),"",IF(IFERROR(INDEX('Portfolio Register'!$AK$5:$AK$104,MATCH($A1762,'Portfolio Register'!$A$5:$A$104,0)),"")="","Not Set",INDEX('Portfolio Register'!$AK$5:$AK$104,MATCH($A1762,'Portfolio Register'!$A$5:$A$104,0))))</f>
        <v/>
      </c>
      <c r="E1762" s="194" t="str">
        <f aca="false">IF(OR($A1762="",$A1762="No buildings currently match this alert"),"","AUDITOR REVIEW")</f>
        <v/>
      </c>
      <c r="F1762" s="194"/>
      <c r="G1762" s="196"/>
      <c r="H1762" s="194"/>
    </row>
    <row r="1763" customFormat="false" ht="15" hidden="false" customHeight="false" outlineLevel="0" collapsed="false">
      <c r="A1763" s="194"/>
      <c r="B1763" s="194"/>
      <c r="C1763" s="194" t="str">
        <f aca="false">IF(OR($A1763="",$A1763="No buildings currently match this alert"),"","Auditor")</f>
        <v/>
      </c>
      <c r="D1763" s="195" t="str">
        <f aca="false">IF(OR($A1763="",$A1763="No buildings currently match this alert"),"",IF(IFERROR(INDEX('Portfolio Register'!$AK$5:$AK$104,MATCH($A1763,'Portfolio Register'!$A$5:$A$104,0)),"")="","Not Set",INDEX('Portfolio Register'!$AK$5:$AK$104,MATCH($A1763,'Portfolio Register'!$A$5:$A$104,0))))</f>
        <v/>
      </c>
      <c r="E1763" s="194" t="str">
        <f aca="false">IF(OR($A1763="",$A1763="No buildings currently match this alert"),"","AUDITOR REVIEW")</f>
        <v/>
      </c>
      <c r="F1763" s="194"/>
      <c r="G1763" s="196"/>
      <c r="H1763" s="194"/>
    </row>
    <row r="1764" customFormat="false" ht="15" hidden="false" customHeight="false" outlineLevel="0" collapsed="false">
      <c r="A1764" s="194"/>
      <c r="B1764" s="194"/>
      <c r="C1764" s="194" t="str">
        <f aca="false">IF(OR($A1764="",$A1764="No buildings currently match this alert"),"","Auditor")</f>
        <v/>
      </c>
      <c r="D1764" s="195" t="str">
        <f aca="false">IF(OR($A1764="",$A1764="No buildings currently match this alert"),"",IF(IFERROR(INDEX('Portfolio Register'!$AK$5:$AK$104,MATCH($A1764,'Portfolio Register'!$A$5:$A$104,0)),"")="","Not Set",INDEX('Portfolio Register'!$AK$5:$AK$104,MATCH($A1764,'Portfolio Register'!$A$5:$A$104,0))))</f>
        <v/>
      </c>
      <c r="E1764" s="194" t="str">
        <f aca="false">IF(OR($A1764="",$A1764="No buildings currently match this alert"),"","AUDITOR REVIEW")</f>
        <v/>
      </c>
      <c r="F1764" s="194"/>
      <c r="G1764" s="196"/>
      <c r="H1764" s="194"/>
    </row>
    <row r="1765" customFormat="false" ht="15" hidden="false" customHeight="false" outlineLevel="0" collapsed="false">
      <c r="A1765" s="194"/>
      <c r="B1765" s="194"/>
      <c r="C1765" s="194" t="str">
        <f aca="false">IF(OR($A1765="",$A1765="No buildings currently match this alert"),"","Auditor")</f>
        <v/>
      </c>
      <c r="D1765" s="195" t="str">
        <f aca="false">IF(OR($A1765="",$A1765="No buildings currently match this alert"),"",IF(IFERROR(INDEX('Portfolio Register'!$AK$5:$AK$104,MATCH($A1765,'Portfolio Register'!$A$5:$A$104,0)),"")="","Not Set",INDEX('Portfolio Register'!$AK$5:$AK$104,MATCH($A1765,'Portfolio Register'!$A$5:$A$104,0))))</f>
        <v/>
      </c>
      <c r="E1765" s="194" t="str">
        <f aca="false">IF(OR($A1765="",$A1765="No buildings currently match this alert"),"","AUDITOR REVIEW")</f>
        <v/>
      </c>
      <c r="F1765" s="194"/>
      <c r="G1765" s="196"/>
      <c r="H1765" s="194"/>
    </row>
    <row r="1766" customFormat="false" ht="15" hidden="false" customHeight="false" outlineLevel="0" collapsed="false">
      <c r="A1766" s="194"/>
      <c r="B1766" s="194"/>
      <c r="C1766" s="194" t="str">
        <f aca="false">IF(OR($A1766="",$A1766="No buildings currently match this alert"),"","Auditor")</f>
        <v/>
      </c>
      <c r="D1766" s="195" t="str">
        <f aca="false">IF(OR($A1766="",$A1766="No buildings currently match this alert"),"",IF(IFERROR(INDEX('Portfolio Register'!$AK$5:$AK$104,MATCH($A1766,'Portfolio Register'!$A$5:$A$104,0)),"")="","Not Set",INDEX('Portfolio Register'!$AK$5:$AK$104,MATCH($A1766,'Portfolio Register'!$A$5:$A$104,0))))</f>
        <v/>
      </c>
      <c r="E1766" s="194" t="str">
        <f aca="false">IF(OR($A1766="",$A1766="No buildings currently match this alert"),"","AUDITOR REVIEW")</f>
        <v/>
      </c>
      <c r="F1766" s="194"/>
      <c r="G1766" s="196"/>
      <c r="H1766" s="194"/>
    </row>
    <row r="1767" customFormat="false" ht="15" hidden="false" customHeight="false" outlineLevel="0" collapsed="false">
      <c r="A1767" s="194"/>
      <c r="B1767" s="194"/>
      <c r="C1767" s="194" t="str">
        <f aca="false">IF(OR($A1767="",$A1767="No buildings currently match this alert"),"","Auditor")</f>
        <v/>
      </c>
      <c r="D1767" s="195" t="str">
        <f aca="false">IF(OR($A1767="",$A1767="No buildings currently match this alert"),"",IF(IFERROR(INDEX('Portfolio Register'!$AK$5:$AK$104,MATCH($A1767,'Portfolio Register'!$A$5:$A$104,0)),"")="","Not Set",INDEX('Portfolio Register'!$AK$5:$AK$104,MATCH($A1767,'Portfolio Register'!$A$5:$A$104,0))))</f>
        <v/>
      </c>
      <c r="E1767" s="194" t="str">
        <f aca="false">IF(OR($A1767="",$A1767="No buildings currently match this alert"),"","AUDITOR REVIEW")</f>
        <v/>
      </c>
      <c r="F1767" s="194"/>
      <c r="G1767" s="196"/>
      <c r="H1767" s="194"/>
    </row>
    <row r="1768" customFormat="false" ht="15" hidden="false" customHeight="false" outlineLevel="0" collapsed="false">
      <c r="A1768" s="194"/>
      <c r="B1768" s="194"/>
      <c r="C1768" s="194" t="str">
        <f aca="false">IF(OR($A1768="",$A1768="No buildings currently match this alert"),"","Auditor")</f>
        <v/>
      </c>
      <c r="D1768" s="195" t="str">
        <f aca="false">IF(OR($A1768="",$A1768="No buildings currently match this alert"),"",IF(IFERROR(INDEX('Portfolio Register'!$AK$5:$AK$104,MATCH($A1768,'Portfolio Register'!$A$5:$A$104,0)),"")="","Not Set",INDEX('Portfolio Register'!$AK$5:$AK$104,MATCH($A1768,'Portfolio Register'!$A$5:$A$104,0))))</f>
        <v/>
      </c>
      <c r="E1768" s="194" t="str">
        <f aca="false">IF(OR($A1768="",$A1768="No buildings currently match this alert"),"","AUDITOR REVIEW")</f>
        <v/>
      </c>
      <c r="F1768" s="194"/>
      <c r="G1768" s="196"/>
      <c r="H1768" s="194"/>
    </row>
    <row r="1769" customFormat="false" ht="15" hidden="false" customHeight="false" outlineLevel="0" collapsed="false">
      <c r="A1769" s="194"/>
      <c r="B1769" s="194"/>
      <c r="C1769" s="194" t="str">
        <f aca="false">IF(OR($A1769="",$A1769="No buildings currently match this alert"),"","Auditor")</f>
        <v/>
      </c>
      <c r="D1769" s="195" t="str">
        <f aca="false">IF(OR($A1769="",$A1769="No buildings currently match this alert"),"",IF(IFERROR(INDEX('Portfolio Register'!$AK$5:$AK$104,MATCH($A1769,'Portfolio Register'!$A$5:$A$104,0)),"")="","Not Set",INDEX('Portfolio Register'!$AK$5:$AK$104,MATCH($A1769,'Portfolio Register'!$A$5:$A$104,0))))</f>
        <v/>
      </c>
      <c r="E1769" s="194" t="str">
        <f aca="false">IF(OR($A1769="",$A1769="No buildings currently match this alert"),"","AUDITOR REVIEW")</f>
        <v/>
      </c>
      <c r="F1769" s="194"/>
      <c r="G1769" s="196"/>
      <c r="H1769" s="194"/>
    </row>
    <row r="1770" customFormat="false" ht="15" hidden="false" customHeight="false" outlineLevel="0" collapsed="false">
      <c r="A1770" s="194"/>
      <c r="B1770" s="194"/>
      <c r="C1770" s="194" t="str">
        <f aca="false">IF(OR($A1770="",$A1770="No buildings currently match this alert"),"","Auditor")</f>
        <v/>
      </c>
      <c r="D1770" s="195" t="str">
        <f aca="false">IF(OR($A1770="",$A1770="No buildings currently match this alert"),"",IF(IFERROR(INDEX('Portfolio Register'!$AK$5:$AK$104,MATCH($A1770,'Portfolio Register'!$A$5:$A$104,0)),"")="","Not Set",INDEX('Portfolio Register'!$AK$5:$AK$104,MATCH($A1770,'Portfolio Register'!$A$5:$A$104,0))))</f>
        <v/>
      </c>
      <c r="E1770" s="194" t="str">
        <f aca="false">IF(OR($A1770="",$A1770="No buildings currently match this alert"),"","AUDITOR REVIEW")</f>
        <v/>
      </c>
      <c r="F1770" s="194"/>
      <c r="G1770" s="196"/>
      <c r="H1770" s="194"/>
    </row>
    <row r="1771" customFormat="false" ht="15" hidden="false" customHeight="false" outlineLevel="0" collapsed="false">
      <c r="A1771" s="194"/>
      <c r="B1771" s="194"/>
      <c r="C1771" s="194" t="str">
        <f aca="false">IF(OR($A1771="",$A1771="No buildings currently match this alert"),"","Auditor")</f>
        <v/>
      </c>
      <c r="D1771" s="195" t="str">
        <f aca="false">IF(OR($A1771="",$A1771="No buildings currently match this alert"),"",IF(IFERROR(INDEX('Portfolio Register'!$AK$5:$AK$104,MATCH($A1771,'Portfolio Register'!$A$5:$A$104,0)),"")="","Not Set",INDEX('Portfolio Register'!$AK$5:$AK$104,MATCH($A1771,'Portfolio Register'!$A$5:$A$104,0))))</f>
        <v/>
      </c>
      <c r="E1771" s="194" t="str">
        <f aca="false">IF(OR($A1771="",$A1771="No buildings currently match this alert"),"","AUDITOR REVIEW")</f>
        <v/>
      </c>
      <c r="F1771" s="194"/>
      <c r="G1771" s="196"/>
      <c r="H1771" s="194"/>
    </row>
  </sheetData>
  <mergeCells count="18">
    <mergeCell ref="A1:H1"/>
    <mergeCell ref="A2:H2"/>
    <mergeCell ref="A4:G4"/>
    <mergeCell ref="A108:G108"/>
    <mergeCell ref="A212:G212"/>
    <mergeCell ref="A316:G316"/>
    <mergeCell ref="A420:G420"/>
    <mergeCell ref="A524:G524"/>
    <mergeCell ref="A628:G628"/>
    <mergeCell ref="A732:G732"/>
    <mergeCell ref="A836:G836"/>
    <mergeCell ref="A940:G940"/>
    <mergeCell ref="A1044:G1044"/>
    <mergeCell ref="A1148:G1148"/>
    <mergeCell ref="A1252:G1252"/>
    <mergeCell ref="A1356:G1356"/>
    <mergeCell ref="A1460:G1460"/>
    <mergeCell ref="A1564:G156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4E78"/>
    <pageSetUpPr fitToPage="false"/>
  </sheetPr>
  <dimension ref="A1:G1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5" activeCellId="0" sqref="A5"/>
    </sheetView>
  </sheetViews>
  <sheetFormatPr defaultColWidth="8.6796875" defaultRowHeight="15" customHeight="false" zeroHeight="false" outlineLevelRow="0" outlineLevelCol="0"/>
  <cols>
    <col collapsed="false" customWidth="true" hidden="false" outlineLevel="0" max="1" min="1" style="0" width="12"/>
    <col collapsed="false" customWidth="true" hidden="false" outlineLevel="0" max="3" min="2" style="0" width="38"/>
    <col collapsed="false" customWidth="true" hidden="false" outlineLevel="0" max="5" min="4" style="0" width="17"/>
    <col collapsed="false" customWidth="true" hidden="false" outlineLevel="0" max="6" min="6" style="0" width="22"/>
    <col collapsed="false" customWidth="true" hidden="false" outlineLevel="0" max="7" min="7" style="0" width="38"/>
  </cols>
  <sheetData>
    <row r="1" customFormat="false" ht="28" hidden="false" customHeight="true" outlineLevel="0" collapsed="false">
      <c r="A1" s="159" t="s">
        <v>252</v>
      </c>
      <c r="B1" s="159"/>
      <c r="C1" s="159"/>
      <c r="D1" s="159"/>
      <c r="E1" s="159"/>
      <c r="F1" s="159"/>
      <c r="G1" s="159"/>
    </row>
    <row r="2" customFormat="false" ht="24" hidden="false" customHeight="true" outlineLevel="0" collapsed="false">
      <c r="A2" s="160" t="s">
        <v>253</v>
      </c>
      <c r="B2" s="160"/>
      <c r="C2" s="160"/>
      <c r="D2" s="160"/>
      <c r="E2" s="160"/>
      <c r="F2" s="160"/>
      <c r="G2" s="160"/>
    </row>
    <row r="4" customFormat="false" ht="36" hidden="false" customHeight="true" outlineLevel="0" collapsed="false">
      <c r="A4" s="161" t="s">
        <v>254</v>
      </c>
      <c r="B4" s="161" t="s">
        <v>255</v>
      </c>
      <c r="C4" s="161" t="s">
        <v>256</v>
      </c>
      <c r="D4" s="161" t="s">
        <v>257</v>
      </c>
      <c r="E4" s="161" t="s">
        <v>258</v>
      </c>
      <c r="F4" s="161" t="s">
        <v>259</v>
      </c>
      <c r="G4" s="161" t="s">
        <v>260</v>
      </c>
    </row>
    <row r="5" customFormat="false" ht="24" hidden="false" customHeight="true" outlineLevel="0" collapsed="false">
      <c r="A5" s="198"/>
      <c r="B5" s="199"/>
      <c r="C5" s="199"/>
      <c r="D5" s="199"/>
      <c r="E5" s="199"/>
      <c r="F5" s="199"/>
      <c r="G5" s="199"/>
    </row>
    <row r="6" customFormat="false" ht="24" hidden="false" customHeight="true" outlineLevel="0" collapsed="false">
      <c r="A6" s="198"/>
      <c r="B6" s="199"/>
      <c r="C6" s="199"/>
      <c r="D6" s="199"/>
      <c r="E6" s="199"/>
      <c r="F6" s="199"/>
      <c r="G6" s="199"/>
    </row>
    <row r="7" customFormat="false" ht="24" hidden="false" customHeight="true" outlineLevel="0" collapsed="false">
      <c r="A7" s="198"/>
      <c r="B7" s="199"/>
      <c r="C7" s="199"/>
      <c r="D7" s="199"/>
      <c r="E7" s="199"/>
      <c r="F7" s="199"/>
      <c r="G7" s="199"/>
    </row>
    <row r="8" customFormat="false" ht="24" hidden="false" customHeight="true" outlineLevel="0" collapsed="false">
      <c r="A8" s="198"/>
      <c r="B8" s="199"/>
      <c r="C8" s="199"/>
      <c r="D8" s="199"/>
      <c r="E8" s="199"/>
      <c r="F8" s="199"/>
      <c r="G8" s="199"/>
    </row>
    <row r="9" customFormat="false" ht="24" hidden="false" customHeight="true" outlineLevel="0" collapsed="false">
      <c r="A9" s="198"/>
      <c r="B9" s="199"/>
      <c r="C9" s="199"/>
      <c r="D9" s="199"/>
      <c r="E9" s="199"/>
      <c r="F9" s="199"/>
      <c r="G9" s="199"/>
    </row>
    <row r="10" customFormat="false" ht="24" hidden="false" customHeight="true" outlineLevel="0" collapsed="false">
      <c r="A10" s="198"/>
      <c r="B10" s="199"/>
      <c r="C10" s="199"/>
      <c r="D10" s="199"/>
      <c r="E10" s="199"/>
      <c r="F10" s="199"/>
      <c r="G10" s="199"/>
    </row>
    <row r="11" customFormat="false" ht="24" hidden="false" customHeight="true" outlineLevel="0" collapsed="false">
      <c r="A11" s="198"/>
      <c r="B11" s="199"/>
      <c r="C11" s="199"/>
      <c r="D11" s="199"/>
      <c r="E11" s="199"/>
      <c r="F11" s="199"/>
      <c r="G11" s="199"/>
    </row>
    <row r="12" customFormat="false" ht="24" hidden="false" customHeight="true" outlineLevel="0" collapsed="false">
      <c r="A12" s="198"/>
      <c r="B12" s="199"/>
      <c r="C12" s="199"/>
      <c r="D12" s="199"/>
      <c r="E12" s="199"/>
      <c r="F12" s="199"/>
      <c r="G12" s="199"/>
    </row>
    <row r="13" customFormat="false" ht="24" hidden="false" customHeight="true" outlineLevel="0" collapsed="false">
      <c r="A13" s="198"/>
      <c r="B13" s="199"/>
      <c r="C13" s="199"/>
      <c r="D13" s="199"/>
      <c r="E13" s="199"/>
      <c r="F13" s="199"/>
      <c r="G13" s="199"/>
    </row>
    <row r="14" customFormat="false" ht="24" hidden="false" customHeight="true" outlineLevel="0" collapsed="false">
      <c r="A14" s="198"/>
      <c r="B14" s="199"/>
      <c r="C14" s="199"/>
      <c r="D14" s="199"/>
      <c r="E14" s="199"/>
      <c r="F14" s="199"/>
      <c r="G14" s="199"/>
    </row>
    <row r="15" customFormat="false" ht="24" hidden="false" customHeight="true" outlineLevel="0" collapsed="false">
      <c r="A15" s="198"/>
      <c r="B15" s="199"/>
      <c r="C15" s="199"/>
      <c r="D15" s="199"/>
      <c r="E15" s="199"/>
      <c r="F15" s="199"/>
      <c r="G15" s="199"/>
    </row>
    <row r="16" customFormat="false" ht="24" hidden="false" customHeight="true" outlineLevel="0" collapsed="false">
      <c r="A16" s="198"/>
      <c r="B16" s="199"/>
      <c r="C16" s="199"/>
      <c r="D16" s="199"/>
      <c r="E16" s="199"/>
      <c r="F16" s="199"/>
      <c r="G16" s="199"/>
    </row>
    <row r="17" customFormat="false" ht="24" hidden="false" customHeight="true" outlineLevel="0" collapsed="false">
      <c r="A17" s="198"/>
      <c r="B17" s="199"/>
      <c r="C17" s="199"/>
      <c r="D17" s="199"/>
      <c r="E17" s="199"/>
      <c r="F17" s="199"/>
      <c r="G17" s="199"/>
    </row>
    <row r="18" customFormat="false" ht="24" hidden="false" customHeight="true" outlineLevel="0" collapsed="false">
      <c r="A18" s="198"/>
      <c r="B18" s="199"/>
      <c r="C18" s="199"/>
      <c r="D18" s="199"/>
      <c r="E18" s="199"/>
      <c r="F18" s="199"/>
      <c r="G18" s="199"/>
    </row>
    <row r="19" customFormat="false" ht="24" hidden="false" customHeight="true" outlineLevel="0" collapsed="false">
      <c r="A19" s="198"/>
      <c r="B19" s="199"/>
      <c r="C19" s="199"/>
      <c r="D19" s="199"/>
      <c r="E19" s="199"/>
      <c r="F19" s="199"/>
      <c r="G19" s="199"/>
    </row>
    <row r="20" customFormat="false" ht="24" hidden="false" customHeight="true" outlineLevel="0" collapsed="false">
      <c r="A20" s="198"/>
      <c r="B20" s="199"/>
      <c r="C20" s="199"/>
      <c r="D20" s="199"/>
      <c r="E20" s="199"/>
      <c r="F20" s="199"/>
      <c r="G20" s="199"/>
    </row>
    <row r="21" customFormat="false" ht="24" hidden="false" customHeight="true" outlineLevel="0" collapsed="false">
      <c r="A21" s="198"/>
      <c r="B21" s="199"/>
      <c r="C21" s="199"/>
      <c r="D21" s="199"/>
      <c r="E21" s="199"/>
      <c r="F21" s="199"/>
      <c r="G21" s="199"/>
    </row>
    <row r="22" customFormat="false" ht="24" hidden="false" customHeight="true" outlineLevel="0" collapsed="false">
      <c r="A22" s="198"/>
      <c r="B22" s="199"/>
      <c r="C22" s="199"/>
      <c r="D22" s="199"/>
      <c r="E22" s="199"/>
      <c r="F22" s="199"/>
      <c r="G22" s="199"/>
    </row>
    <row r="23" customFormat="false" ht="24" hidden="false" customHeight="true" outlineLevel="0" collapsed="false">
      <c r="A23" s="198"/>
      <c r="B23" s="199"/>
      <c r="C23" s="199"/>
      <c r="D23" s="199"/>
      <c r="E23" s="199"/>
      <c r="F23" s="199"/>
      <c r="G23" s="199"/>
    </row>
    <row r="24" customFormat="false" ht="24" hidden="false" customHeight="true" outlineLevel="0" collapsed="false">
      <c r="A24" s="198"/>
      <c r="B24" s="199"/>
      <c r="C24" s="199"/>
      <c r="D24" s="199"/>
      <c r="E24" s="199"/>
      <c r="F24" s="199"/>
      <c r="G24" s="199"/>
    </row>
    <row r="25" customFormat="false" ht="24" hidden="false" customHeight="true" outlineLevel="0" collapsed="false">
      <c r="A25" s="198"/>
      <c r="B25" s="199"/>
      <c r="C25" s="199"/>
      <c r="D25" s="199"/>
      <c r="E25" s="199"/>
      <c r="F25" s="199"/>
      <c r="G25" s="199"/>
    </row>
    <row r="26" customFormat="false" ht="24" hidden="false" customHeight="true" outlineLevel="0" collapsed="false">
      <c r="A26" s="198"/>
      <c r="B26" s="199"/>
      <c r="C26" s="199"/>
      <c r="D26" s="199"/>
      <c r="E26" s="199"/>
      <c r="F26" s="199"/>
      <c r="G26" s="199"/>
    </row>
    <row r="27" customFormat="false" ht="24" hidden="false" customHeight="true" outlineLevel="0" collapsed="false">
      <c r="A27" s="198"/>
      <c r="B27" s="199"/>
      <c r="C27" s="199"/>
      <c r="D27" s="199"/>
      <c r="E27" s="199"/>
      <c r="F27" s="199"/>
      <c r="G27" s="199"/>
    </row>
    <row r="28" customFormat="false" ht="24" hidden="false" customHeight="true" outlineLevel="0" collapsed="false">
      <c r="A28" s="198"/>
      <c r="B28" s="199"/>
      <c r="C28" s="199"/>
      <c r="D28" s="199"/>
      <c r="E28" s="199"/>
      <c r="F28" s="199"/>
      <c r="G28" s="199"/>
    </row>
    <row r="29" customFormat="false" ht="24" hidden="false" customHeight="true" outlineLevel="0" collapsed="false">
      <c r="A29" s="198"/>
      <c r="B29" s="199"/>
      <c r="C29" s="199"/>
      <c r="D29" s="199"/>
      <c r="E29" s="199"/>
      <c r="F29" s="199"/>
      <c r="G29" s="199"/>
    </row>
    <row r="30" customFormat="false" ht="24" hidden="false" customHeight="true" outlineLevel="0" collapsed="false">
      <c r="A30" s="198"/>
      <c r="B30" s="199"/>
      <c r="C30" s="199"/>
      <c r="D30" s="199"/>
      <c r="E30" s="199"/>
      <c r="F30" s="199"/>
      <c r="G30" s="199"/>
    </row>
    <row r="31" customFormat="false" ht="24" hidden="false" customHeight="true" outlineLevel="0" collapsed="false">
      <c r="A31" s="198"/>
      <c r="B31" s="199"/>
      <c r="C31" s="199"/>
      <c r="D31" s="199"/>
      <c r="E31" s="199"/>
      <c r="F31" s="199"/>
      <c r="G31" s="199"/>
    </row>
    <row r="32" customFormat="false" ht="24" hidden="false" customHeight="true" outlineLevel="0" collapsed="false">
      <c r="A32" s="198"/>
      <c r="B32" s="199"/>
      <c r="C32" s="199"/>
      <c r="D32" s="199"/>
      <c r="E32" s="199"/>
      <c r="F32" s="199"/>
      <c r="G32" s="199"/>
    </row>
    <row r="33" customFormat="false" ht="24" hidden="false" customHeight="true" outlineLevel="0" collapsed="false">
      <c r="A33" s="198"/>
      <c r="B33" s="199"/>
      <c r="C33" s="199"/>
      <c r="D33" s="199"/>
      <c r="E33" s="199"/>
      <c r="F33" s="199"/>
      <c r="G33" s="199"/>
    </row>
    <row r="34" customFormat="false" ht="24" hidden="false" customHeight="true" outlineLevel="0" collapsed="false">
      <c r="A34" s="198"/>
      <c r="B34" s="199"/>
      <c r="C34" s="199"/>
      <c r="D34" s="199"/>
      <c r="E34" s="199"/>
      <c r="F34" s="199"/>
      <c r="G34" s="199"/>
    </row>
    <row r="35" customFormat="false" ht="24" hidden="false" customHeight="true" outlineLevel="0" collapsed="false">
      <c r="A35" s="198"/>
      <c r="B35" s="199"/>
      <c r="C35" s="199"/>
      <c r="D35" s="199"/>
      <c r="E35" s="199"/>
      <c r="F35" s="199"/>
      <c r="G35" s="199"/>
    </row>
    <row r="36" customFormat="false" ht="24" hidden="false" customHeight="true" outlineLevel="0" collapsed="false">
      <c r="A36" s="198"/>
      <c r="B36" s="199"/>
      <c r="C36" s="199"/>
      <c r="D36" s="199"/>
      <c r="E36" s="199"/>
      <c r="F36" s="199"/>
      <c r="G36" s="199"/>
    </row>
    <row r="37" customFormat="false" ht="24" hidden="false" customHeight="true" outlineLevel="0" collapsed="false">
      <c r="A37" s="198"/>
      <c r="B37" s="199"/>
      <c r="C37" s="199"/>
      <c r="D37" s="199"/>
      <c r="E37" s="199"/>
      <c r="F37" s="199"/>
      <c r="G37" s="199"/>
    </row>
    <row r="38" customFormat="false" ht="24" hidden="false" customHeight="true" outlineLevel="0" collapsed="false">
      <c r="A38" s="198"/>
      <c r="B38" s="199"/>
      <c r="C38" s="199"/>
      <c r="D38" s="199"/>
      <c r="E38" s="199"/>
      <c r="F38" s="199"/>
      <c r="G38" s="199"/>
    </row>
    <row r="39" customFormat="false" ht="24" hidden="false" customHeight="true" outlineLevel="0" collapsed="false">
      <c r="A39" s="198"/>
      <c r="B39" s="199"/>
      <c r="C39" s="199"/>
      <c r="D39" s="199"/>
      <c r="E39" s="199"/>
      <c r="F39" s="199"/>
      <c r="G39" s="199"/>
    </row>
    <row r="40" customFormat="false" ht="24" hidden="false" customHeight="true" outlineLevel="0" collapsed="false">
      <c r="A40" s="198"/>
      <c r="B40" s="199"/>
      <c r="C40" s="199"/>
      <c r="D40" s="199"/>
      <c r="E40" s="199"/>
      <c r="F40" s="199"/>
      <c r="G40" s="199"/>
    </row>
    <row r="41" customFormat="false" ht="24" hidden="false" customHeight="true" outlineLevel="0" collapsed="false">
      <c r="A41" s="198"/>
      <c r="B41" s="199"/>
      <c r="C41" s="199"/>
      <c r="D41" s="199"/>
      <c r="E41" s="199"/>
      <c r="F41" s="199"/>
      <c r="G41" s="199"/>
    </row>
    <row r="42" customFormat="false" ht="24" hidden="false" customHeight="true" outlineLevel="0" collapsed="false">
      <c r="A42" s="198"/>
      <c r="B42" s="199"/>
      <c r="C42" s="199"/>
      <c r="D42" s="199"/>
      <c r="E42" s="199"/>
      <c r="F42" s="199"/>
      <c r="G42" s="199"/>
    </row>
    <row r="43" customFormat="false" ht="24" hidden="false" customHeight="true" outlineLevel="0" collapsed="false">
      <c r="A43" s="198"/>
      <c r="B43" s="199"/>
      <c r="C43" s="199"/>
      <c r="D43" s="199"/>
      <c r="E43" s="199"/>
      <c r="F43" s="199"/>
      <c r="G43" s="199"/>
    </row>
    <row r="44" customFormat="false" ht="24" hidden="false" customHeight="true" outlineLevel="0" collapsed="false">
      <c r="A44" s="198"/>
      <c r="B44" s="199"/>
      <c r="C44" s="199"/>
      <c r="D44" s="199"/>
      <c r="E44" s="199"/>
      <c r="F44" s="199"/>
      <c r="G44" s="199"/>
    </row>
    <row r="45" customFormat="false" ht="24" hidden="false" customHeight="true" outlineLevel="0" collapsed="false">
      <c r="A45" s="198"/>
      <c r="B45" s="199"/>
      <c r="C45" s="199"/>
      <c r="D45" s="199"/>
      <c r="E45" s="199"/>
      <c r="F45" s="199"/>
      <c r="G45" s="199"/>
    </row>
    <row r="46" customFormat="false" ht="24" hidden="false" customHeight="true" outlineLevel="0" collapsed="false">
      <c r="A46" s="198"/>
      <c r="B46" s="199"/>
      <c r="C46" s="199"/>
      <c r="D46" s="199"/>
      <c r="E46" s="199"/>
      <c r="F46" s="199"/>
      <c r="G46" s="199"/>
    </row>
    <row r="47" customFormat="false" ht="24" hidden="false" customHeight="true" outlineLevel="0" collapsed="false">
      <c r="A47" s="198"/>
      <c r="B47" s="199"/>
      <c r="C47" s="199"/>
      <c r="D47" s="199"/>
      <c r="E47" s="199"/>
      <c r="F47" s="199"/>
      <c r="G47" s="199"/>
    </row>
    <row r="48" customFormat="false" ht="24" hidden="false" customHeight="true" outlineLevel="0" collapsed="false">
      <c r="A48" s="198"/>
      <c r="B48" s="199"/>
      <c r="C48" s="199"/>
      <c r="D48" s="199"/>
      <c r="E48" s="199"/>
      <c r="F48" s="199"/>
      <c r="G48" s="199"/>
    </row>
    <row r="49" customFormat="false" ht="24" hidden="false" customHeight="true" outlineLevel="0" collapsed="false">
      <c r="A49" s="198"/>
      <c r="B49" s="199"/>
      <c r="C49" s="199"/>
      <c r="D49" s="199"/>
      <c r="E49" s="199"/>
      <c r="F49" s="199"/>
      <c r="G49" s="199"/>
    </row>
    <row r="50" customFormat="false" ht="24" hidden="false" customHeight="true" outlineLevel="0" collapsed="false">
      <c r="A50" s="198"/>
      <c r="B50" s="199"/>
      <c r="C50" s="199"/>
      <c r="D50" s="199"/>
      <c r="E50" s="199"/>
      <c r="F50" s="199"/>
      <c r="G50" s="199"/>
    </row>
    <row r="51" customFormat="false" ht="24" hidden="false" customHeight="true" outlineLevel="0" collapsed="false">
      <c r="A51" s="198"/>
      <c r="B51" s="199"/>
      <c r="C51" s="199"/>
      <c r="D51" s="199"/>
      <c r="E51" s="199"/>
      <c r="F51" s="199"/>
      <c r="G51" s="199"/>
    </row>
    <row r="52" customFormat="false" ht="24" hidden="false" customHeight="true" outlineLevel="0" collapsed="false">
      <c r="A52" s="198"/>
      <c r="B52" s="199"/>
      <c r="C52" s="199"/>
      <c r="D52" s="199"/>
      <c r="E52" s="199"/>
      <c r="F52" s="199"/>
      <c r="G52" s="199"/>
    </row>
    <row r="53" customFormat="false" ht="24" hidden="false" customHeight="true" outlineLevel="0" collapsed="false">
      <c r="A53" s="198"/>
      <c r="B53" s="199"/>
      <c r="C53" s="199"/>
      <c r="D53" s="199"/>
      <c r="E53" s="199"/>
      <c r="F53" s="199"/>
      <c r="G53" s="199"/>
    </row>
    <row r="54" customFormat="false" ht="24" hidden="false" customHeight="true" outlineLevel="0" collapsed="false">
      <c r="A54" s="198"/>
      <c r="B54" s="199"/>
      <c r="C54" s="199"/>
      <c r="D54" s="199"/>
      <c r="E54" s="199"/>
      <c r="F54" s="199"/>
      <c r="G54" s="199"/>
    </row>
    <row r="55" customFormat="false" ht="24" hidden="false" customHeight="true" outlineLevel="0" collapsed="false">
      <c r="A55" s="198"/>
      <c r="B55" s="199"/>
      <c r="C55" s="199"/>
      <c r="D55" s="199"/>
      <c r="E55" s="199"/>
      <c r="F55" s="199"/>
      <c r="G55" s="199"/>
    </row>
    <row r="56" customFormat="false" ht="24" hidden="false" customHeight="true" outlineLevel="0" collapsed="false">
      <c r="A56" s="198"/>
      <c r="B56" s="199"/>
      <c r="C56" s="199"/>
      <c r="D56" s="199"/>
      <c r="E56" s="199"/>
      <c r="F56" s="199"/>
      <c r="G56" s="199"/>
    </row>
    <row r="57" customFormat="false" ht="24" hidden="false" customHeight="true" outlineLevel="0" collapsed="false">
      <c r="A57" s="198"/>
      <c r="B57" s="199"/>
      <c r="C57" s="199"/>
      <c r="D57" s="199"/>
      <c r="E57" s="199"/>
      <c r="F57" s="199"/>
      <c r="G57" s="199"/>
    </row>
    <row r="58" customFormat="false" ht="24" hidden="false" customHeight="true" outlineLevel="0" collapsed="false">
      <c r="A58" s="198"/>
      <c r="B58" s="199"/>
      <c r="C58" s="199"/>
      <c r="D58" s="199"/>
      <c r="E58" s="199"/>
      <c r="F58" s="199"/>
      <c r="G58" s="199"/>
    </row>
    <row r="59" customFormat="false" ht="24" hidden="false" customHeight="true" outlineLevel="0" collapsed="false">
      <c r="A59" s="198"/>
      <c r="B59" s="199"/>
      <c r="C59" s="199"/>
      <c r="D59" s="199"/>
      <c r="E59" s="199"/>
      <c r="F59" s="199"/>
      <c r="G59" s="199"/>
    </row>
    <row r="60" customFormat="false" ht="24" hidden="false" customHeight="true" outlineLevel="0" collapsed="false">
      <c r="A60" s="198"/>
      <c r="B60" s="199"/>
      <c r="C60" s="199"/>
      <c r="D60" s="199"/>
      <c r="E60" s="199"/>
      <c r="F60" s="199"/>
      <c r="G60" s="199"/>
    </row>
    <row r="61" customFormat="false" ht="24" hidden="false" customHeight="true" outlineLevel="0" collapsed="false">
      <c r="A61" s="198"/>
      <c r="B61" s="199"/>
      <c r="C61" s="199"/>
      <c r="D61" s="199"/>
      <c r="E61" s="199"/>
      <c r="F61" s="199"/>
      <c r="G61" s="199"/>
    </row>
    <row r="62" customFormat="false" ht="24" hidden="false" customHeight="true" outlineLevel="0" collapsed="false">
      <c r="A62" s="198"/>
      <c r="B62" s="199"/>
      <c r="C62" s="199"/>
      <c r="D62" s="199"/>
      <c r="E62" s="199"/>
      <c r="F62" s="199"/>
      <c r="G62" s="199"/>
    </row>
    <row r="63" customFormat="false" ht="24" hidden="false" customHeight="true" outlineLevel="0" collapsed="false">
      <c r="A63" s="198"/>
      <c r="B63" s="199"/>
      <c r="C63" s="199"/>
      <c r="D63" s="199"/>
      <c r="E63" s="199"/>
      <c r="F63" s="199"/>
      <c r="G63" s="199"/>
    </row>
    <row r="64" customFormat="false" ht="24" hidden="false" customHeight="true" outlineLevel="0" collapsed="false">
      <c r="A64" s="198"/>
      <c r="B64" s="199"/>
      <c r="C64" s="199"/>
      <c r="D64" s="199"/>
      <c r="E64" s="199"/>
      <c r="F64" s="199"/>
      <c r="G64" s="199"/>
    </row>
    <row r="65" customFormat="false" ht="24" hidden="false" customHeight="true" outlineLevel="0" collapsed="false">
      <c r="A65" s="198"/>
      <c r="B65" s="199"/>
      <c r="C65" s="199"/>
      <c r="D65" s="199"/>
      <c r="E65" s="199"/>
      <c r="F65" s="199"/>
      <c r="G65" s="199"/>
    </row>
    <row r="66" customFormat="false" ht="24" hidden="false" customHeight="true" outlineLevel="0" collapsed="false">
      <c r="A66" s="198"/>
      <c r="B66" s="199"/>
      <c r="C66" s="199"/>
      <c r="D66" s="199"/>
      <c r="E66" s="199"/>
      <c r="F66" s="199"/>
      <c r="G66" s="199"/>
    </row>
    <row r="67" customFormat="false" ht="24" hidden="false" customHeight="true" outlineLevel="0" collapsed="false">
      <c r="A67" s="198"/>
      <c r="B67" s="199"/>
      <c r="C67" s="199"/>
      <c r="D67" s="199"/>
      <c r="E67" s="199"/>
      <c r="F67" s="199"/>
      <c r="G67" s="199"/>
    </row>
    <row r="68" customFormat="false" ht="24" hidden="false" customHeight="true" outlineLevel="0" collapsed="false">
      <c r="A68" s="198"/>
      <c r="B68" s="199"/>
      <c r="C68" s="199"/>
      <c r="D68" s="199"/>
      <c r="E68" s="199"/>
      <c r="F68" s="199"/>
      <c r="G68" s="199"/>
    </row>
    <row r="69" customFormat="false" ht="24" hidden="false" customHeight="true" outlineLevel="0" collapsed="false">
      <c r="A69" s="198"/>
      <c r="B69" s="199"/>
      <c r="C69" s="199"/>
      <c r="D69" s="199"/>
      <c r="E69" s="199"/>
      <c r="F69" s="199"/>
      <c r="G69" s="199"/>
    </row>
    <row r="70" customFormat="false" ht="24" hidden="false" customHeight="true" outlineLevel="0" collapsed="false">
      <c r="A70" s="198"/>
      <c r="B70" s="199"/>
      <c r="C70" s="199"/>
      <c r="D70" s="199"/>
      <c r="E70" s="199"/>
      <c r="F70" s="199"/>
      <c r="G70" s="199"/>
    </row>
    <row r="71" customFormat="false" ht="24" hidden="false" customHeight="true" outlineLevel="0" collapsed="false">
      <c r="A71" s="198"/>
      <c r="B71" s="199"/>
      <c r="C71" s="199"/>
      <c r="D71" s="199"/>
      <c r="E71" s="199"/>
      <c r="F71" s="199"/>
      <c r="G71" s="199"/>
    </row>
    <row r="72" customFormat="false" ht="24" hidden="false" customHeight="true" outlineLevel="0" collapsed="false">
      <c r="A72" s="198"/>
      <c r="B72" s="199"/>
      <c r="C72" s="199"/>
      <c r="D72" s="199"/>
      <c r="E72" s="199"/>
      <c r="F72" s="199"/>
      <c r="G72" s="199"/>
    </row>
    <row r="73" customFormat="false" ht="24" hidden="false" customHeight="true" outlineLevel="0" collapsed="false">
      <c r="A73" s="198"/>
      <c r="B73" s="199"/>
      <c r="C73" s="199"/>
      <c r="D73" s="199"/>
      <c r="E73" s="199"/>
      <c r="F73" s="199"/>
      <c r="G73" s="199"/>
    </row>
    <row r="74" customFormat="false" ht="24" hidden="false" customHeight="true" outlineLevel="0" collapsed="false">
      <c r="A74" s="198"/>
      <c r="B74" s="199"/>
      <c r="C74" s="199"/>
      <c r="D74" s="199"/>
      <c r="E74" s="199"/>
      <c r="F74" s="199"/>
      <c r="G74" s="199"/>
    </row>
    <row r="75" customFormat="false" ht="24" hidden="false" customHeight="true" outlineLevel="0" collapsed="false">
      <c r="A75" s="198"/>
      <c r="B75" s="199"/>
      <c r="C75" s="199"/>
      <c r="D75" s="199"/>
      <c r="E75" s="199"/>
      <c r="F75" s="199"/>
      <c r="G75" s="199"/>
    </row>
    <row r="76" customFormat="false" ht="24" hidden="false" customHeight="true" outlineLevel="0" collapsed="false">
      <c r="A76" s="198"/>
      <c r="B76" s="199"/>
      <c r="C76" s="199"/>
      <c r="D76" s="199"/>
      <c r="E76" s="199"/>
      <c r="F76" s="199"/>
      <c r="G76" s="199"/>
    </row>
    <row r="77" customFormat="false" ht="24" hidden="false" customHeight="true" outlineLevel="0" collapsed="false">
      <c r="A77" s="198"/>
      <c r="B77" s="199"/>
      <c r="C77" s="199"/>
      <c r="D77" s="199"/>
      <c r="E77" s="199"/>
      <c r="F77" s="199"/>
      <c r="G77" s="199"/>
    </row>
    <row r="78" customFormat="false" ht="24" hidden="false" customHeight="true" outlineLevel="0" collapsed="false">
      <c r="A78" s="198"/>
      <c r="B78" s="199"/>
      <c r="C78" s="199"/>
      <c r="D78" s="199"/>
      <c r="E78" s="199"/>
      <c r="F78" s="199"/>
      <c r="G78" s="199"/>
    </row>
    <row r="79" customFormat="false" ht="24" hidden="false" customHeight="true" outlineLevel="0" collapsed="false">
      <c r="A79" s="198"/>
      <c r="B79" s="199"/>
      <c r="C79" s="199"/>
      <c r="D79" s="199"/>
      <c r="E79" s="199"/>
      <c r="F79" s="199"/>
      <c r="G79" s="199"/>
    </row>
    <row r="80" customFormat="false" ht="24" hidden="false" customHeight="true" outlineLevel="0" collapsed="false">
      <c r="A80" s="198"/>
      <c r="B80" s="199"/>
      <c r="C80" s="199"/>
      <c r="D80" s="199"/>
      <c r="E80" s="199"/>
      <c r="F80" s="199"/>
      <c r="G80" s="199"/>
    </row>
    <row r="81" customFormat="false" ht="24" hidden="false" customHeight="true" outlineLevel="0" collapsed="false">
      <c r="A81" s="198"/>
      <c r="B81" s="199"/>
      <c r="C81" s="199"/>
      <c r="D81" s="199"/>
      <c r="E81" s="199"/>
      <c r="F81" s="199"/>
      <c r="G81" s="199"/>
    </row>
    <row r="82" customFormat="false" ht="24" hidden="false" customHeight="true" outlineLevel="0" collapsed="false">
      <c r="A82" s="198"/>
      <c r="B82" s="199"/>
      <c r="C82" s="199"/>
      <c r="D82" s="199"/>
      <c r="E82" s="199"/>
      <c r="F82" s="199"/>
      <c r="G82" s="199"/>
    </row>
    <row r="83" customFormat="false" ht="24" hidden="false" customHeight="true" outlineLevel="0" collapsed="false">
      <c r="A83" s="198"/>
      <c r="B83" s="199"/>
      <c r="C83" s="199"/>
      <c r="D83" s="199"/>
      <c r="E83" s="199"/>
      <c r="F83" s="199"/>
      <c r="G83" s="199"/>
    </row>
    <row r="84" customFormat="false" ht="24" hidden="false" customHeight="true" outlineLevel="0" collapsed="false">
      <c r="A84" s="198"/>
      <c r="B84" s="199"/>
      <c r="C84" s="199"/>
      <c r="D84" s="199"/>
      <c r="E84" s="199"/>
      <c r="F84" s="199"/>
      <c r="G84" s="199"/>
    </row>
    <row r="85" customFormat="false" ht="24" hidden="false" customHeight="true" outlineLevel="0" collapsed="false">
      <c r="A85" s="198"/>
      <c r="B85" s="199"/>
      <c r="C85" s="199"/>
      <c r="D85" s="199"/>
      <c r="E85" s="199"/>
      <c r="F85" s="199"/>
      <c r="G85" s="199"/>
    </row>
    <row r="86" customFormat="false" ht="24" hidden="false" customHeight="true" outlineLevel="0" collapsed="false">
      <c r="A86" s="198"/>
      <c r="B86" s="199"/>
      <c r="C86" s="199"/>
      <c r="D86" s="199"/>
      <c r="E86" s="199"/>
      <c r="F86" s="199"/>
      <c r="G86" s="199"/>
    </row>
    <row r="87" customFormat="false" ht="24" hidden="false" customHeight="true" outlineLevel="0" collapsed="false">
      <c r="A87" s="198"/>
      <c r="B87" s="199"/>
      <c r="C87" s="199"/>
      <c r="D87" s="199"/>
      <c r="E87" s="199"/>
      <c r="F87" s="199"/>
      <c r="G87" s="199"/>
    </row>
    <row r="88" customFormat="false" ht="24" hidden="false" customHeight="true" outlineLevel="0" collapsed="false">
      <c r="A88" s="198"/>
      <c r="B88" s="199"/>
      <c r="C88" s="199"/>
      <c r="D88" s="199"/>
      <c r="E88" s="199"/>
      <c r="F88" s="199"/>
      <c r="G88" s="199"/>
    </row>
    <row r="89" customFormat="false" ht="24" hidden="false" customHeight="true" outlineLevel="0" collapsed="false">
      <c r="A89" s="198"/>
      <c r="B89" s="199"/>
      <c r="C89" s="199"/>
      <c r="D89" s="199"/>
      <c r="E89" s="199"/>
      <c r="F89" s="199"/>
      <c r="G89" s="199"/>
    </row>
    <row r="90" customFormat="false" ht="24" hidden="false" customHeight="true" outlineLevel="0" collapsed="false">
      <c r="A90" s="198"/>
      <c r="B90" s="199"/>
      <c r="C90" s="199"/>
      <c r="D90" s="199"/>
      <c r="E90" s="199"/>
      <c r="F90" s="199"/>
      <c r="G90" s="199"/>
    </row>
    <row r="91" customFormat="false" ht="24" hidden="false" customHeight="true" outlineLevel="0" collapsed="false">
      <c r="A91" s="198"/>
      <c r="B91" s="199"/>
      <c r="C91" s="199"/>
      <c r="D91" s="199"/>
      <c r="E91" s="199"/>
      <c r="F91" s="199"/>
      <c r="G91" s="199"/>
    </row>
    <row r="92" customFormat="false" ht="24" hidden="false" customHeight="true" outlineLevel="0" collapsed="false">
      <c r="A92" s="198"/>
      <c r="B92" s="199"/>
      <c r="C92" s="199"/>
      <c r="D92" s="199"/>
      <c r="E92" s="199"/>
      <c r="F92" s="199"/>
      <c r="G92" s="199"/>
    </row>
    <row r="93" customFormat="false" ht="24" hidden="false" customHeight="true" outlineLevel="0" collapsed="false">
      <c r="A93" s="198"/>
      <c r="B93" s="199"/>
      <c r="C93" s="199"/>
      <c r="D93" s="199"/>
      <c r="E93" s="199"/>
      <c r="F93" s="199"/>
      <c r="G93" s="199"/>
    </row>
    <row r="94" customFormat="false" ht="24" hidden="false" customHeight="true" outlineLevel="0" collapsed="false">
      <c r="A94" s="198"/>
      <c r="B94" s="199"/>
      <c r="C94" s="199"/>
      <c r="D94" s="199"/>
      <c r="E94" s="199"/>
      <c r="F94" s="199"/>
      <c r="G94" s="199"/>
    </row>
    <row r="95" customFormat="false" ht="24" hidden="false" customHeight="true" outlineLevel="0" collapsed="false">
      <c r="A95" s="198"/>
      <c r="B95" s="199"/>
      <c r="C95" s="199"/>
      <c r="D95" s="199"/>
      <c r="E95" s="199"/>
      <c r="F95" s="199"/>
      <c r="G95" s="199"/>
    </row>
    <row r="96" customFormat="false" ht="24" hidden="false" customHeight="true" outlineLevel="0" collapsed="false">
      <c r="A96" s="198"/>
      <c r="B96" s="199"/>
      <c r="C96" s="199"/>
      <c r="D96" s="199"/>
      <c r="E96" s="199"/>
      <c r="F96" s="199"/>
      <c r="G96" s="199"/>
    </row>
    <row r="97" customFormat="false" ht="24" hidden="false" customHeight="true" outlineLevel="0" collapsed="false">
      <c r="A97" s="198"/>
      <c r="B97" s="199"/>
      <c r="C97" s="199"/>
      <c r="D97" s="199"/>
      <c r="E97" s="199"/>
      <c r="F97" s="199"/>
      <c r="G97" s="199"/>
    </row>
    <row r="98" customFormat="false" ht="24" hidden="false" customHeight="true" outlineLevel="0" collapsed="false">
      <c r="A98" s="198"/>
      <c r="B98" s="199"/>
      <c r="C98" s="199"/>
      <c r="D98" s="199"/>
      <c r="E98" s="199"/>
      <c r="F98" s="199"/>
      <c r="G98" s="199"/>
    </row>
    <row r="99" customFormat="false" ht="24" hidden="false" customHeight="true" outlineLevel="0" collapsed="false">
      <c r="A99" s="198"/>
      <c r="B99" s="199"/>
      <c r="C99" s="199"/>
      <c r="D99" s="199"/>
      <c r="E99" s="199"/>
      <c r="F99" s="199"/>
      <c r="G99" s="199"/>
    </row>
    <row r="100" customFormat="false" ht="24" hidden="false" customHeight="true" outlineLevel="0" collapsed="false">
      <c r="A100" s="198"/>
      <c r="B100" s="199"/>
      <c r="C100" s="199"/>
      <c r="D100" s="199"/>
      <c r="E100" s="199"/>
      <c r="F100" s="199"/>
      <c r="G100" s="199"/>
    </row>
    <row r="101" customFormat="false" ht="24" hidden="false" customHeight="true" outlineLevel="0" collapsed="false">
      <c r="A101" s="198"/>
      <c r="B101" s="199"/>
      <c r="C101" s="199"/>
      <c r="D101" s="199"/>
      <c r="E101" s="199"/>
      <c r="F101" s="199"/>
      <c r="G101" s="199"/>
    </row>
    <row r="102" customFormat="false" ht="24" hidden="false" customHeight="true" outlineLevel="0" collapsed="false">
      <c r="A102" s="198"/>
      <c r="B102" s="199"/>
      <c r="C102" s="199"/>
      <c r="D102" s="199"/>
      <c r="E102" s="199"/>
      <c r="F102" s="199"/>
      <c r="G102" s="199"/>
    </row>
    <row r="103" customFormat="false" ht="24" hidden="false" customHeight="true" outlineLevel="0" collapsed="false">
      <c r="A103" s="198"/>
      <c r="B103" s="199"/>
      <c r="C103" s="199"/>
      <c r="D103" s="199"/>
      <c r="E103" s="199"/>
      <c r="F103" s="199"/>
      <c r="G103" s="199"/>
    </row>
    <row r="104" customFormat="false" ht="24" hidden="false" customHeight="true" outlineLevel="0" collapsed="false">
      <c r="A104" s="198"/>
      <c r="B104" s="199"/>
      <c r="C104" s="199"/>
      <c r="D104" s="199"/>
      <c r="E104" s="199"/>
      <c r="F104" s="199"/>
      <c r="G104" s="199"/>
    </row>
  </sheetData>
  <autoFilter ref="A4:G104"/>
  <mergeCells count="2">
    <mergeCell ref="A1:G1"/>
    <mergeCell ref="A2:G2"/>
  </mergeCells>
  <printOptions headings="false" gridLines="false" gridLinesSet="true" horizontalCentered="false" verticalCentered="false"/>
  <pageMargins left="0.25" right="0.25" top="0.5" bottom="0.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LibreOfficeDev/26.8.0.0.alpha0$Linux_X86_64 LibreOffice_project/2c87e51eeaa2b413ff4ae097b2705eea1995d8e5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cp:revision>0</cp:revision>
  <dc:subject/>
  <dc:title/>
</cp:coreProperties>
</file>

<file path=docProps/custom.xml><?xml version="1.0" encoding="utf-8"?>
<Properties xmlns="http://schemas.openxmlformats.org/officeDocument/2006/custom-properties" xmlns:vt="http://schemas.openxmlformats.org/officeDocument/2006/docPropsVTypes"/>
</file>